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 tabRatio="477" firstSheet="2" activeTab="2"/>
  </bookViews>
  <sheets>
    <sheet name="16.8% model (3)" sheetId="11" state="hidden" r:id="rId1"/>
    <sheet name="16.8% model (2)" sheetId="10" state="hidden" r:id="rId2"/>
    <sheet name="16.8% model" sheetId="1" r:id="rId3"/>
    <sheet name="Ax for whole team" sheetId="2" r:id="rId4"/>
    <sheet name="Sheet3" sheetId="3" state="hidden" r:id="rId5"/>
    <sheet name="Sheet1" sheetId="4" state="hidden" r:id="rId6"/>
    <sheet name="Sheet2" sheetId="5" state="hidden" r:id="rId7"/>
    <sheet name="Sheet4" sheetId="6" state="hidden" r:id="rId8"/>
  </sheets>
  <definedNames>
    <definedName name="_xlnm._FilterDatabase" localSheetId="2" hidden="1">'16.8% model'!$B$11:$F$58</definedName>
    <definedName name="_xlnm._FilterDatabase" localSheetId="1" hidden="1">'16.8% model (2)'!$B$13:$G$60</definedName>
    <definedName name="_xlnm._FilterDatabase" localSheetId="0" hidden="1">'16.8% model (3)'!$B$13:$G$60</definedName>
    <definedName name="_xlnm._FilterDatabase" localSheetId="3" hidden="1">'Ax for whole team'!$A$1:$S$43</definedName>
  </definedNames>
  <calcPr calcId="145621"/>
</workbook>
</file>

<file path=xl/calcChain.xml><?xml version="1.0" encoding="utf-8"?>
<calcChain xmlns="http://schemas.openxmlformats.org/spreadsheetml/2006/main">
  <c r="K12" i="1" l="1"/>
  <c r="K13" i="1"/>
  <c r="J13" i="1" l="1"/>
  <c r="J14" i="1"/>
  <c r="J15" i="1"/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I13" i="1"/>
  <c r="AI14" i="1"/>
  <c r="AI15" i="1"/>
  <c r="AI16" i="1"/>
  <c r="AI17" i="1"/>
  <c r="AI18" i="1"/>
  <c r="AI19" i="1"/>
  <c r="AI20" i="1"/>
  <c r="AI21" i="1"/>
  <c r="AI22" i="1"/>
  <c r="AU22" i="1" s="1"/>
  <c r="AI23" i="1"/>
  <c r="AU23" i="1" s="1"/>
  <c r="AI24" i="1"/>
  <c r="AI25" i="1"/>
  <c r="AI26" i="1"/>
  <c r="AI27" i="1"/>
  <c r="AI28" i="1"/>
  <c r="AI29" i="1"/>
  <c r="AI30" i="1"/>
  <c r="AI31" i="1"/>
  <c r="AI32" i="1"/>
  <c r="AI33" i="1"/>
  <c r="AI34" i="1"/>
  <c r="AU34" i="1" s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U50" i="1" s="1"/>
  <c r="AI51" i="1"/>
  <c r="AI52" i="1"/>
  <c r="AI53" i="1"/>
  <c r="AI54" i="1"/>
  <c r="AI55" i="1"/>
  <c r="AI56" i="1"/>
  <c r="AX88" i="1"/>
  <c r="AX84" i="1"/>
  <c r="AX83" i="1"/>
  <c r="AX82" i="1"/>
  <c r="AX74" i="1"/>
  <c r="AX73" i="1"/>
  <c r="AX69" i="1"/>
  <c r="AL58" i="1"/>
  <c r="AG58" i="1"/>
  <c r="AJ12" i="1" s="1"/>
  <c r="AB58" i="1"/>
  <c r="AE12" i="1" s="1"/>
  <c r="W58" i="1"/>
  <c r="R58" i="1"/>
  <c r="M58" i="1"/>
  <c r="H58" i="1"/>
  <c r="AO57" i="1"/>
  <c r="AL57" i="1"/>
  <c r="AM57" i="1" s="1"/>
  <c r="AU14" i="1"/>
  <c r="AU15" i="1"/>
  <c r="AU18" i="1"/>
  <c r="AU26" i="1"/>
  <c r="AU30" i="1"/>
  <c r="AU38" i="1"/>
  <c r="AU42" i="1"/>
  <c r="AU46" i="1"/>
  <c r="AU54" i="1"/>
  <c r="AU55" i="1"/>
  <c r="AO12" i="1"/>
  <c r="AI12" i="1"/>
  <c r="AD12" i="1"/>
  <c r="O12" i="1"/>
  <c r="T12" i="1"/>
  <c r="Y12" i="1"/>
  <c r="J12" i="1"/>
  <c r="AU51" i="1" l="1"/>
  <c r="AU43" i="1"/>
  <c r="AU35" i="1"/>
  <c r="AU27" i="1"/>
  <c r="AU19" i="1"/>
  <c r="AU39" i="1"/>
  <c r="AU31" i="1"/>
  <c r="AU47" i="1"/>
  <c r="AU53" i="1"/>
  <c r="AU49" i="1"/>
  <c r="AU45" i="1"/>
  <c r="AU41" i="1"/>
  <c r="AU37" i="1"/>
  <c r="AU33" i="1"/>
  <c r="AU29" i="1"/>
  <c r="AU25" i="1"/>
  <c r="AU21" i="1"/>
  <c r="AU17" i="1"/>
  <c r="AU56" i="1"/>
  <c r="AU52" i="1"/>
  <c r="AU48" i="1"/>
  <c r="AU44" i="1"/>
  <c r="AU40" i="1"/>
  <c r="AU36" i="1"/>
  <c r="AU32" i="1"/>
  <c r="AU28" i="1"/>
  <c r="AU24" i="1"/>
  <c r="AU20" i="1"/>
  <c r="AU16" i="1"/>
  <c r="AS33" i="1" l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M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26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AP57" i="1" l="1"/>
  <c r="P57" i="1"/>
  <c r="AD15" i="2"/>
  <c r="AD14" i="2"/>
  <c r="AD13" i="2"/>
  <c r="Y7" i="2"/>
  <c r="Y8" i="2"/>
  <c r="I2" i="2"/>
  <c r="Y6" i="2" s="1"/>
  <c r="Y5" i="2"/>
  <c r="AD16" i="2" l="1"/>
  <c r="I12" i="1"/>
  <c r="H12" i="3" l="1"/>
  <c r="I11" i="3" s="1"/>
  <c r="I8" i="3"/>
  <c r="I43" i="2"/>
  <c r="H43" i="2"/>
  <c r="G43" i="2"/>
  <c r="F43" i="2"/>
  <c r="E43" i="2"/>
  <c r="D43" i="2"/>
  <c r="Y41" i="2"/>
  <c r="C68" i="1"/>
  <c r="I83" i="1"/>
  <c r="I84" i="1" s="1"/>
  <c r="E84" i="1"/>
  <c r="F84" i="1" s="1"/>
  <c r="C72" i="1"/>
  <c r="C70" i="1"/>
  <c r="E81" i="1"/>
  <c r="AN67" i="1"/>
  <c r="AN66" i="1"/>
  <c r="C66" i="1"/>
  <c r="AN65" i="1"/>
  <c r="AN64" i="1"/>
  <c r="AG57" i="1"/>
  <c r="R57" i="1"/>
  <c r="S57" i="1" s="1"/>
  <c r="T57" i="1" s="1"/>
  <c r="M57" i="1"/>
  <c r="N57" i="1" s="1"/>
  <c r="O57" i="1" s="1"/>
  <c r="H57" i="1"/>
  <c r="I57" i="1" s="1"/>
  <c r="J57" i="1" s="1"/>
  <c r="F57" i="1"/>
  <c r="AM56" i="1"/>
  <c r="AH56" i="1"/>
  <c r="AC56" i="1"/>
  <c r="X56" i="1"/>
  <c r="S56" i="1"/>
  <c r="N56" i="1"/>
  <c r="I56" i="1"/>
  <c r="AM55" i="1"/>
  <c r="AH55" i="1"/>
  <c r="AC55" i="1"/>
  <c r="X55" i="1"/>
  <c r="S55" i="1"/>
  <c r="N55" i="1"/>
  <c r="I55" i="1"/>
  <c r="AM54" i="1"/>
  <c r="AH54" i="1"/>
  <c r="X54" i="1"/>
  <c r="S54" i="1"/>
  <c r="N54" i="1"/>
  <c r="I54" i="1"/>
  <c r="AM53" i="1"/>
  <c r="AH53" i="1"/>
  <c r="AC53" i="1"/>
  <c r="X53" i="1"/>
  <c r="S53" i="1"/>
  <c r="N53" i="1"/>
  <c r="I53" i="1"/>
  <c r="AM52" i="1"/>
  <c r="AH52" i="1"/>
  <c r="X52" i="1"/>
  <c r="S52" i="1"/>
  <c r="N52" i="1"/>
  <c r="I52" i="1"/>
  <c r="AR51" i="1"/>
  <c r="AM51" i="1"/>
  <c r="AH51" i="1"/>
  <c r="AB57" i="1"/>
  <c r="AC57" i="1" s="1"/>
  <c r="AD57" i="1" s="1"/>
  <c r="X51" i="1"/>
  <c r="S51" i="1"/>
  <c r="N51" i="1"/>
  <c r="I51" i="1"/>
  <c r="AR50" i="1"/>
  <c r="AM50" i="1"/>
  <c r="AH50" i="1"/>
  <c r="AC50" i="1"/>
  <c r="X50" i="1"/>
  <c r="S50" i="1"/>
  <c r="N50" i="1"/>
  <c r="I50" i="1"/>
  <c r="AR49" i="1"/>
  <c r="AM49" i="1"/>
  <c r="AH49" i="1"/>
  <c r="AC49" i="1"/>
  <c r="X49" i="1"/>
  <c r="S49" i="1"/>
  <c r="N49" i="1"/>
  <c r="I49" i="1"/>
  <c r="AR48" i="1"/>
  <c r="AM48" i="1"/>
  <c r="AH48" i="1"/>
  <c r="AC48" i="1"/>
  <c r="X48" i="1"/>
  <c r="S48" i="1"/>
  <c r="N48" i="1"/>
  <c r="I48" i="1"/>
  <c r="AM47" i="1"/>
  <c r="AH47" i="1"/>
  <c r="AC47" i="1"/>
  <c r="X47" i="1"/>
  <c r="S47" i="1"/>
  <c r="AT47" i="1" s="1"/>
  <c r="N47" i="1"/>
  <c r="I47" i="1"/>
  <c r="AR46" i="1"/>
  <c r="AM46" i="1"/>
  <c r="AH46" i="1"/>
  <c r="AC46" i="1"/>
  <c r="S46" i="1"/>
  <c r="N46" i="1"/>
  <c r="I46" i="1"/>
  <c r="AR45" i="1"/>
  <c r="AM45" i="1"/>
  <c r="AH45" i="1"/>
  <c r="AC45" i="1"/>
  <c r="X45" i="1"/>
  <c r="S45" i="1"/>
  <c r="N45" i="1"/>
  <c r="I45" i="1"/>
  <c r="AM44" i="1"/>
  <c r="AH44" i="1"/>
  <c r="AC44" i="1"/>
  <c r="X44" i="1"/>
  <c r="S44" i="1"/>
  <c r="I44" i="1"/>
  <c r="AM43" i="1"/>
  <c r="AH43" i="1"/>
  <c r="AC43" i="1"/>
  <c r="X43" i="1"/>
  <c r="S43" i="1"/>
  <c r="AT43" i="1" s="1"/>
  <c r="N43" i="1"/>
  <c r="I43" i="1"/>
  <c r="AM42" i="1"/>
  <c r="AH42" i="1"/>
  <c r="AC42" i="1"/>
  <c r="X42" i="1"/>
  <c r="S42" i="1"/>
  <c r="N42" i="1"/>
  <c r="I42" i="1"/>
  <c r="AM41" i="1"/>
  <c r="AH41" i="1"/>
  <c r="AC41" i="1"/>
  <c r="X41" i="1"/>
  <c r="S41" i="1"/>
  <c r="N41" i="1"/>
  <c r="I41" i="1"/>
  <c r="AM40" i="1"/>
  <c r="AH40" i="1"/>
  <c r="AC40" i="1"/>
  <c r="X40" i="1"/>
  <c r="S40" i="1"/>
  <c r="N40" i="1"/>
  <c r="I40" i="1"/>
  <c r="AR39" i="1"/>
  <c r="AM39" i="1"/>
  <c r="AH39" i="1"/>
  <c r="AC39" i="1"/>
  <c r="X39" i="1"/>
  <c r="S39" i="1"/>
  <c r="N39" i="1"/>
  <c r="I39" i="1"/>
  <c r="AR38" i="1"/>
  <c r="AM38" i="1"/>
  <c r="AH38" i="1"/>
  <c r="AC38" i="1"/>
  <c r="S38" i="1"/>
  <c r="N38" i="1"/>
  <c r="I38" i="1"/>
  <c r="AR37" i="1"/>
  <c r="AM37" i="1"/>
  <c r="AH37" i="1"/>
  <c r="AC37" i="1"/>
  <c r="X37" i="1"/>
  <c r="S37" i="1"/>
  <c r="AT37" i="1" s="1"/>
  <c r="N37" i="1"/>
  <c r="I37" i="1"/>
  <c r="AR36" i="1"/>
  <c r="AM36" i="1"/>
  <c r="AH36" i="1"/>
  <c r="AC36" i="1"/>
  <c r="S36" i="1"/>
  <c r="N36" i="1"/>
  <c r="I36" i="1"/>
  <c r="AR35" i="1"/>
  <c r="AM35" i="1"/>
  <c r="AH35" i="1"/>
  <c r="AC35" i="1"/>
  <c r="S35" i="1"/>
  <c r="N35" i="1"/>
  <c r="I35" i="1"/>
  <c r="AR34" i="1"/>
  <c r="AM34" i="1"/>
  <c r="AH34" i="1"/>
  <c r="AC34" i="1"/>
  <c r="X34" i="1"/>
  <c r="S34" i="1"/>
  <c r="N34" i="1"/>
  <c r="I34" i="1"/>
  <c r="AR33" i="1"/>
  <c r="AM33" i="1"/>
  <c r="AH33" i="1"/>
  <c r="AC33" i="1"/>
  <c r="S33" i="1"/>
  <c r="N33" i="1"/>
  <c r="I33" i="1"/>
  <c r="AR32" i="1"/>
  <c r="AM32" i="1"/>
  <c r="AH32" i="1"/>
  <c r="AC32" i="1"/>
  <c r="S32" i="1"/>
  <c r="N32" i="1"/>
  <c r="I32" i="1"/>
  <c r="AR31" i="1"/>
  <c r="AM31" i="1"/>
  <c r="AH31" i="1"/>
  <c r="AC31" i="1"/>
  <c r="X31" i="1"/>
  <c r="S31" i="1"/>
  <c r="AT31" i="1" s="1"/>
  <c r="N31" i="1"/>
  <c r="I31" i="1"/>
  <c r="AR30" i="1"/>
  <c r="AM30" i="1"/>
  <c r="AH30" i="1"/>
  <c r="AC30" i="1"/>
  <c r="S30" i="1"/>
  <c r="N30" i="1"/>
  <c r="I30" i="1"/>
  <c r="AM29" i="1"/>
  <c r="AH29" i="1"/>
  <c r="AC29" i="1"/>
  <c r="X29" i="1"/>
  <c r="S29" i="1"/>
  <c r="N29" i="1"/>
  <c r="I29" i="1"/>
  <c r="AR28" i="1"/>
  <c r="AM28" i="1"/>
  <c r="AH28" i="1"/>
  <c r="AC28" i="1"/>
  <c r="X28" i="1"/>
  <c r="S28" i="1"/>
  <c r="N28" i="1"/>
  <c r="I28" i="1"/>
  <c r="AR27" i="1"/>
  <c r="AM27" i="1"/>
  <c r="AH27" i="1"/>
  <c r="AC27" i="1"/>
  <c r="S27" i="1"/>
  <c r="N27" i="1"/>
  <c r="I27" i="1"/>
  <c r="AR26" i="1"/>
  <c r="AM26" i="1"/>
  <c r="AH26" i="1"/>
  <c r="AC26" i="1"/>
  <c r="X26" i="1"/>
  <c r="S26" i="1"/>
  <c r="N26" i="1"/>
  <c r="I26" i="1"/>
  <c r="AR25" i="1"/>
  <c r="AM25" i="1"/>
  <c r="AH25" i="1"/>
  <c r="AC25" i="1"/>
  <c r="S25" i="1"/>
  <c r="N25" i="1"/>
  <c r="I25" i="1"/>
  <c r="AM24" i="1"/>
  <c r="AH24" i="1"/>
  <c r="AC24" i="1"/>
  <c r="X24" i="1"/>
  <c r="S24" i="1"/>
  <c r="N24" i="1"/>
  <c r="I24" i="1"/>
  <c r="AM23" i="1"/>
  <c r="AH23" i="1"/>
  <c r="AC23" i="1"/>
  <c r="X23" i="1"/>
  <c r="S23" i="1"/>
  <c r="N23" i="1"/>
  <c r="I23" i="1"/>
  <c r="AM22" i="1"/>
  <c r="AH22" i="1"/>
  <c r="AC22" i="1"/>
  <c r="X22" i="1"/>
  <c r="S22" i="1"/>
  <c r="N22" i="1"/>
  <c r="I22" i="1"/>
  <c r="AM21" i="1"/>
  <c r="AH21" i="1"/>
  <c r="AC21" i="1"/>
  <c r="X21" i="1"/>
  <c r="S21" i="1"/>
  <c r="AT21" i="1" s="1"/>
  <c r="N21" i="1"/>
  <c r="I21" i="1"/>
  <c r="AM20" i="1"/>
  <c r="AH20" i="1"/>
  <c r="AC20" i="1"/>
  <c r="X20" i="1"/>
  <c r="S20" i="1"/>
  <c r="N20" i="1"/>
  <c r="I20" i="1"/>
  <c r="AM19" i="1"/>
  <c r="AH19" i="1"/>
  <c r="AC19" i="1"/>
  <c r="X19" i="1"/>
  <c r="S19" i="1"/>
  <c r="N19" i="1"/>
  <c r="I19" i="1"/>
  <c r="AM18" i="1"/>
  <c r="AH18" i="1"/>
  <c r="AC18" i="1"/>
  <c r="X18" i="1"/>
  <c r="S18" i="1"/>
  <c r="N18" i="1"/>
  <c r="I18" i="1"/>
  <c r="AM17" i="1"/>
  <c r="AH17" i="1"/>
  <c r="AC17" i="1"/>
  <c r="X17" i="1"/>
  <c r="S17" i="1"/>
  <c r="AT17" i="1" s="1"/>
  <c r="N17" i="1"/>
  <c r="I17" i="1"/>
  <c r="AM16" i="1"/>
  <c r="AH16" i="1"/>
  <c r="AC16" i="1"/>
  <c r="X16" i="1"/>
  <c r="S16" i="1"/>
  <c r="N16" i="1"/>
  <c r="I16" i="1"/>
  <c r="AM15" i="1"/>
  <c r="AH15" i="1"/>
  <c r="AC15" i="1"/>
  <c r="X15" i="1"/>
  <c r="S15" i="1"/>
  <c r="N15" i="1"/>
  <c r="I15" i="1"/>
  <c r="AM14" i="1"/>
  <c r="AH14" i="1"/>
  <c r="AC14" i="1"/>
  <c r="X14" i="1"/>
  <c r="S14" i="1"/>
  <c r="N14" i="1"/>
  <c r="I14" i="1"/>
  <c r="AH13" i="1"/>
  <c r="AC13" i="1"/>
  <c r="S13" i="1"/>
  <c r="N13" i="1"/>
  <c r="AH12" i="1"/>
  <c r="X12" i="1"/>
  <c r="U57" i="1"/>
  <c r="C107" i="1" s="1"/>
  <c r="C112" i="1"/>
  <c r="N12" i="1"/>
  <c r="C90" i="10"/>
  <c r="D69" i="10" s="1"/>
  <c r="D87" i="10"/>
  <c r="C86" i="10"/>
  <c r="J85" i="10"/>
  <c r="J86" i="10" s="1"/>
  <c r="C85" i="10"/>
  <c r="D98" i="10" s="1"/>
  <c r="C84" i="10"/>
  <c r="D93" i="10" s="1"/>
  <c r="C76" i="10"/>
  <c r="F86" i="10" s="1"/>
  <c r="G86" i="10" s="1"/>
  <c r="C75" i="10"/>
  <c r="D74" i="10" s="1"/>
  <c r="D73" i="10"/>
  <c r="C71" i="10"/>
  <c r="F83" i="10" s="1"/>
  <c r="D70" i="10"/>
  <c r="AI69" i="10"/>
  <c r="AI68" i="10"/>
  <c r="D68" i="10"/>
  <c r="AI67" i="10"/>
  <c r="AI66" i="10"/>
  <c r="AC59" i="10"/>
  <c r="AD59" i="10" s="1"/>
  <c r="Q59" i="10"/>
  <c r="R59" i="10" s="1"/>
  <c r="M59" i="10"/>
  <c r="N59" i="10" s="1"/>
  <c r="I59" i="10"/>
  <c r="J59" i="10" s="1"/>
  <c r="G59" i="10"/>
  <c r="AO58" i="10"/>
  <c r="AJ58" i="10"/>
  <c r="AH58" i="10"/>
  <c r="AD58" i="10"/>
  <c r="AA58" i="10"/>
  <c r="Z58" i="10"/>
  <c r="AE58" i="10" s="1"/>
  <c r="V58" i="10"/>
  <c r="R58" i="10"/>
  <c r="W58" i="10" s="1"/>
  <c r="N58" i="10"/>
  <c r="S58" i="10" s="1"/>
  <c r="K58" i="10"/>
  <c r="J58" i="10"/>
  <c r="O58" i="10" s="1"/>
  <c r="AO57" i="10"/>
  <c r="AJ57" i="10"/>
  <c r="AH57" i="10"/>
  <c r="AE57" i="10"/>
  <c r="AD57" i="10"/>
  <c r="AA57" i="10"/>
  <c r="Z57" i="10"/>
  <c r="W57" i="10"/>
  <c r="V57" i="10"/>
  <c r="S57" i="10"/>
  <c r="R57" i="10"/>
  <c r="O57" i="10"/>
  <c r="N57" i="10"/>
  <c r="K57" i="10"/>
  <c r="J57" i="10"/>
  <c r="AJ56" i="10"/>
  <c r="AH56" i="10"/>
  <c r="AE56" i="10"/>
  <c r="AD56" i="10"/>
  <c r="Y56" i="10"/>
  <c r="AO56" i="10" s="1"/>
  <c r="W56" i="10"/>
  <c r="V56" i="10"/>
  <c r="S56" i="10"/>
  <c r="R56" i="10"/>
  <c r="O56" i="10"/>
  <c r="N56" i="10"/>
  <c r="K56" i="10"/>
  <c r="J56" i="10"/>
  <c r="AJ55" i="10"/>
  <c r="AH55" i="10"/>
  <c r="AE55" i="10"/>
  <c r="AD55" i="10"/>
  <c r="Y55" i="10"/>
  <c r="Z55" i="10" s="1"/>
  <c r="W55" i="10"/>
  <c r="V55" i="10"/>
  <c r="S55" i="10"/>
  <c r="R55" i="10"/>
  <c r="O55" i="10"/>
  <c r="N55" i="10"/>
  <c r="K55" i="10"/>
  <c r="J55" i="10"/>
  <c r="AJ54" i="10"/>
  <c r="AH54" i="10"/>
  <c r="AE54" i="10"/>
  <c r="AD54" i="10"/>
  <c r="Y54" i="10"/>
  <c r="AO54" i="10" s="1"/>
  <c r="W54" i="10"/>
  <c r="V54" i="10"/>
  <c r="S54" i="10"/>
  <c r="R54" i="10"/>
  <c r="O54" i="10"/>
  <c r="N54" i="10"/>
  <c r="K54" i="10"/>
  <c r="J54" i="10"/>
  <c r="AL53" i="10"/>
  <c r="Y53" i="10" s="1"/>
  <c r="AJ53" i="10"/>
  <c r="AH53" i="10"/>
  <c r="AE53" i="10"/>
  <c r="AD53" i="10"/>
  <c r="W53" i="10"/>
  <c r="V53" i="10"/>
  <c r="S53" i="10"/>
  <c r="R53" i="10"/>
  <c r="O53" i="10"/>
  <c r="N53" i="10"/>
  <c r="K53" i="10"/>
  <c r="J53" i="10"/>
  <c r="AO52" i="10"/>
  <c r="AL52" i="10"/>
  <c r="AJ52" i="10"/>
  <c r="AH52" i="10"/>
  <c r="AE52" i="10"/>
  <c r="AD52" i="10"/>
  <c r="AA52" i="10"/>
  <c r="Z52" i="10"/>
  <c r="W52" i="10"/>
  <c r="V52" i="10"/>
  <c r="S52" i="10"/>
  <c r="R52" i="10"/>
  <c r="O52" i="10"/>
  <c r="N52" i="10"/>
  <c r="K52" i="10"/>
  <c r="J52" i="10"/>
  <c r="AO51" i="10"/>
  <c r="AL51" i="10"/>
  <c r="AJ51" i="10"/>
  <c r="AH51" i="10"/>
  <c r="AE51" i="10"/>
  <c r="AD51" i="10"/>
  <c r="AA51" i="10"/>
  <c r="Z51" i="10"/>
  <c r="W51" i="10"/>
  <c r="V51" i="10"/>
  <c r="S51" i="10"/>
  <c r="R51" i="10"/>
  <c r="O51" i="10"/>
  <c r="N51" i="10"/>
  <c r="AM51" i="10" s="1"/>
  <c r="K51" i="10"/>
  <c r="J51" i="10"/>
  <c r="AO50" i="10"/>
  <c r="AL50" i="10"/>
  <c r="AJ50" i="10"/>
  <c r="AH50" i="10"/>
  <c r="AE50" i="10"/>
  <c r="AD50" i="10"/>
  <c r="AA50" i="10"/>
  <c r="Z50" i="10"/>
  <c r="W50" i="10"/>
  <c r="V50" i="10"/>
  <c r="S50" i="10"/>
  <c r="R50" i="10"/>
  <c r="O50" i="10"/>
  <c r="N50" i="10"/>
  <c r="K50" i="10"/>
  <c r="J50" i="10"/>
  <c r="AO49" i="10"/>
  <c r="AJ49" i="10"/>
  <c r="AH49" i="10"/>
  <c r="AE49" i="10"/>
  <c r="AD49" i="10"/>
  <c r="AA49" i="10"/>
  <c r="Z49" i="10"/>
  <c r="W49" i="10"/>
  <c r="V49" i="10"/>
  <c r="S49" i="10"/>
  <c r="R49" i="10"/>
  <c r="AM49" i="10" s="1"/>
  <c r="O49" i="10"/>
  <c r="N49" i="10"/>
  <c r="K49" i="10"/>
  <c r="J49" i="10"/>
  <c r="AL48" i="10"/>
  <c r="AJ48" i="10"/>
  <c r="AH48" i="10"/>
  <c r="AE48" i="10"/>
  <c r="AD48" i="10"/>
  <c r="AA48" i="10"/>
  <c r="Z48" i="10"/>
  <c r="U48" i="10"/>
  <c r="AO48" i="10" s="1"/>
  <c r="S48" i="10"/>
  <c r="R48" i="10"/>
  <c r="O48" i="10"/>
  <c r="N48" i="10"/>
  <c r="K48" i="10"/>
  <c r="J48" i="10"/>
  <c r="AO47" i="10"/>
  <c r="AM47" i="10"/>
  <c r="AL47" i="10"/>
  <c r="AJ47" i="10"/>
  <c r="AH47" i="10"/>
  <c r="AE47" i="10"/>
  <c r="AD47" i="10"/>
  <c r="AA47" i="10"/>
  <c r="Z47" i="10"/>
  <c r="W47" i="10"/>
  <c r="V47" i="10"/>
  <c r="S47" i="10"/>
  <c r="R47" i="10"/>
  <c r="O47" i="10"/>
  <c r="N47" i="10"/>
  <c r="K47" i="10"/>
  <c r="J47" i="10"/>
  <c r="AJ46" i="10"/>
  <c r="AH46" i="10"/>
  <c r="AE46" i="10"/>
  <c r="AD46" i="10"/>
  <c r="AA46" i="10"/>
  <c r="Z46" i="10"/>
  <c r="W46" i="10"/>
  <c r="V46" i="10"/>
  <c r="S46" i="10"/>
  <c r="R46" i="10"/>
  <c r="O46" i="10"/>
  <c r="K46" i="10"/>
  <c r="J46" i="10"/>
  <c r="AO45" i="10"/>
  <c r="AJ45" i="10"/>
  <c r="AH45" i="10"/>
  <c r="AE45" i="10"/>
  <c r="AD45" i="10"/>
  <c r="AA45" i="10"/>
  <c r="Z45" i="10"/>
  <c r="W45" i="10"/>
  <c r="V45" i="10"/>
  <c r="S45" i="10"/>
  <c r="R45" i="10"/>
  <c r="O45" i="10"/>
  <c r="N45" i="10"/>
  <c r="K45" i="10"/>
  <c r="J45" i="10"/>
  <c r="AO44" i="10"/>
  <c r="AJ44" i="10"/>
  <c r="AH44" i="10"/>
  <c r="AE44" i="10"/>
  <c r="AD44" i="10"/>
  <c r="AA44" i="10"/>
  <c r="Z44" i="10"/>
  <c r="W44" i="10"/>
  <c r="V44" i="10"/>
  <c r="S44" i="10"/>
  <c r="R44" i="10"/>
  <c r="O44" i="10"/>
  <c r="N44" i="10"/>
  <c r="K44" i="10"/>
  <c r="J44" i="10"/>
  <c r="AO43" i="10"/>
  <c r="AJ43" i="10"/>
  <c r="AH43" i="10"/>
  <c r="AE43" i="10"/>
  <c r="AD43" i="10"/>
  <c r="AA43" i="10"/>
  <c r="Z43" i="10"/>
  <c r="W43" i="10"/>
  <c r="V43" i="10"/>
  <c r="S43" i="10"/>
  <c r="R43" i="10"/>
  <c r="O43" i="10"/>
  <c r="N43" i="10"/>
  <c r="K43" i="10"/>
  <c r="J43" i="10"/>
  <c r="AJ42" i="10"/>
  <c r="AH42" i="10"/>
  <c r="AE42" i="10"/>
  <c r="AD42" i="10"/>
  <c r="AA42" i="10"/>
  <c r="Z42" i="10"/>
  <c r="V42" i="10"/>
  <c r="U42" i="10"/>
  <c r="AO42" i="10" s="1"/>
  <c r="S42" i="10"/>
  <c r="R42" i="10"/>
  <c r="O42" i="10"/>
  <c r="N42" i="10"/>
  <c r="K42" i="10"/>
  <c r="J42" i="10"/>
  <c r="AO41" i="10"/>
  <c r="AL41" i="10"/>
  <c r="AJ41" i="10"/>
  <c r="AH41" i="10"/>
  <c r="AE41" i="10"/>
  <c r="AD41" i="10"/>
  <c r="AA41" i="10"/>
  <c r="Z41" i="10"/>
  <c r="W41" i="10"/>
  <c r="V41" i="10"/>
  <c r="S41" i="10"/>
  <c r="R41" i="10"/>
  <c r="AM41" i="10" s="1"/>
  <c r="O41" i="10"/>
  <c r="N41" i="10"/>
  <c r="K41" i="10"/>
  <c r="J41" i="10"/>
  <c r="AL40" i="10"/>
  <c r="U40" i="10" s="1"/>
  <c r="AO40" i="10" s="1"/>
  <c r="AJ40" i="10"/>
  <c r="AH40" i="10"/>
  <c r="AE40" i="10"/>
  <c r="AD40" i="10"/>
  <c r="AA40" i="10"/>
  <c r="Z40" i="10"/>
  <c r="S40" i="10"/>
  <c r="R40" i="10"/>
  <c r="O40" i="10"/>
  <c r="N40" i="10"/>
  <c r="K40" i="10"/>
  <c r="J40" i="10"/>
  <c r="AO39" i="10"/>
  <c r="AL39" i="10"/>
  <c r="AJ39" i="10"/>
  <c r="AH39" i="10"/>
  <c r="AE39" i="10"/>
  <c r="AD39" i="10"/>
  <c r="AA39" i="10"/>
  <c r="Z39" i="10"/>
  <c r="W39" i="10"/>
  <c r="V39" i="10"/>
  <c r="S39" i="10"/>
  <c r="R39" i="10"/>
  <c r="O39" i="10"/>
  <c r="N39" i="10"/>
  <c r="K39" i="10"/>
  <c r="J39" i="10"/>
  <c r="AL38" i="10"/>
  <c r="U38" i="10" s="1"/>
  <c r="AJ38" i="10"/>
  <c r="AH38" i="10"/>
  <c r="AE38" i="10"/>
  <c r="AD38" i="10"/>
  <c r="AA38" i="10"/>
  <c r="Z38" i="10"/>
  <c r="S38" i="10"/>
  <c r="R38" i="10"/>
  <c r="O38" i="10"/>
  <c r="N38" i="10"/>
  <c r="K38" i="10"/>
  <c r="J38" i="10"/>
  <c r="AL37" i="10"/>
  <c r="U37" i="10" s="1"/>
  <c r="AJ37" i="10"/>
  <c r="AH37" i="10"/>
  <c r="AE37" i="10"/>
  <c r="AD37" i="10"/>
  <c r="AA37" i="10"/>
  <c r="Z37" i="10"/>
  <c r="S37" i="10"/>
  <c r="R37" i="10"/>
  <c r="O37" i="10"/>
  <c r="N37" i="10"/>
  <c r="K37" i="10"/>
  <c r="J37" i="10"/>
  <c r="AO36" i="10"/>
  <c r="AL36" i="10"/>
  <c r="AJ36" i="10"/>
  <c r="AH36" i="10"/>
  <c r="AE36" i="10"/>
  <c r="AD36" i="10"/>
  <c r="AA36" i="10"/>
  <c r="Z36" i="10"/>
  <c r="W36" i="10"/>
  <c r="V36" i="10"/>
  <c r="S36" i="10"/>
  <c r="R36" i="10"/>
  <c r="AM36" i="10" s="1"/>
  <c r="O36" i="10"/>
  <c r="N36" i="10"/>
  <c r="K36" i="10"/>
  <c r="J36" i="10"/>
  <c r="AL35" i="10"/>
  <c r="U35" i="10" s="1"/>
  <c r="AO35" i="10" s="1"/>
  <c r="AJ35" i="10"/>
  <c r="AH35" i="10"/>
  <c r="AE35" i="10"/>
  <c r="AD35" i="10"/>
  <c r="AA35" i="10"/>
  <c r="Z35" i="10"/>
  <c r="S35" i="10"/>
  <c r="R35" i="10"/>
  <c r="O35" i="10"/>
  <c r="N35" i="10"/>
  <c r="K35" i="10"/>
  <c r="J35" i="10"/>
  <c r="AL34" i="10"/>
  <c r="U34" i="10" s="1"/>
  <c r="AO34" i="10" s="1"/>
  <c r="AJ34" i="10"/>
  <c r="AH34" i="10"/>
  <c r="AE34" i="10"/>
  <c r="AD34" i="10"/>
  <c r="AA34" i="10"/>
  <c r="Z34" i="10"/>
  <c r="S34" i="10"/>
  <c r="R34" i="10"/>
  <c r="O34" i="10"/>
  <c r="N34" i="10"/>
  <c r="K34" i="10"/>
  <c r="J34" i="10"/>
  <c r="AO33" i="10"/>
  <c r="AL33" i="10"/>
  <c r="AJ33" i="10"/>
  <c r="AH33" i="10"/>
  <c r="AE33" i="10"/>
  <c r="AD33" i="10"/>
  <c r="AA33" i="10"/>
  <c r="Z33" i="10"/>
  <c r="W33" i="10"/>
  <c r="V33" i="10"/>
  <c r="S33" i="10"/>
  <c r="R33" i="10"/>
  <c r="AM33" i="10" s="1"/>
  <c r="O33" i="10"/>
  <c r="N33" i="10"/>
  <c r="K33" i="10"/>
  <c r="J33" i="10"/>
  <c r="AL32" i="10"/>
  <c r="U32" i="10" s="1"/>
  <c r="AJ32" i="10"/>
  <c r="AH32" i="10"/>
  <c r="AE32" i="10"/>
  <c r="AD32" i="10"/>
  <c r="AA32" i="10"/>
  <c r="Z32" i="10"/>
  <c r="S32" i="10"/>
  <c r="R32" i="10"/>
  <c r="O32" i="10"/>
  <c r="N32" i="10"/>
  <c r="K32" i="10"/>
  <c r="J32" i="10"/>
  <c r="AO31" i="10"/>
  <c r="AJ31" i="10"/>
  <c r="AH31" i="10"/>
  <c r="AE31" i="10"/>
  <c r="AD31" i="10"/>
  <c r="AA31" i="10"/>
  <c r="Z31" i="10"/>
  <c r="W31" i="10"/>
  <c r="V31" i="10"/>
  <c r="S31" i="10"/>
  <c r="R31" i="10"/>
  <c r="O31" i="10"/>
  <c r="N31" i="10"/>
  <c r="K31" i="10"/>
  <c r="J31" i="10"/>
  <c r="AO30" i="10"/>
  <c r="AL30" i="10"/>
  <c r="AJ30" i="10"/>
  <c r="AH30" i="10"/>
  <c r="AE30" i="10"/>
  <c r="AD30" i="10"/>
  <c r="AA30" i="10"/>
  <c r="Z30" i="10"/>
  <c r="W30" i="10"/>
  <c r="V30" i="10"/>
  <c r="S30" i="10"/>
  <c r="R30" i="10"/>
  <c r="AM30" i="10" s="1"/>
  <c r="O30" i="10"/>
  <c r="N30" i="10"/>
  <c r="K30" i="10"/>
  <c r="J30" i="10"/>
  <c r="AL29" i="10"/>
  <c r="U29" i="10" s="1"/>
  <c r="AO29" i="10" s="1"/>
  <c r="AJ29" i="10"/>
  <c r="AH29" i="10"/>
  <c r="AE29" i="10"/>
  <c r="AD29" i="10"/>
  <c r="AA29" i="10"/>
  <c r="Z29" i="10"/>
  <c r="S29" i="10"/>
  <c r="R29" i="10"/>
  <c r="O29" i="10"/>
  <c r="N29" i="10"/>
  <c r="K29" i="10"/>
  <c r="J29" i="10"/>
  <c r="AO28" i="10"/>
  <c r="AL28" i="10"/>
  <c r="AJ28" i="10"/>
  <c r="AH28" i="10"/>
  <c r="AE28" i="10"/>
  <c r="AD28" i="10"/>
  <c r="AA28" i="10"/>
  <c r="Z28" i="10"/>
  <c r="W28" i="10"/>
  <c r="V28" i="10"/>
  <c r="S28" i="10"/>
  <c r="R28" i="10"/>
  <c r="O28" i="10"/>
  <c r="N28" i="10"/>
  <c r="AM28" i="10" s="1"/>
  <c r="K28" i="10"/>
  <c r="J28" i="10"/>
  <c r="AL27" i="10"/>
  <c r="U27" i="10" s="1"/>
  <c r="AJ27" i="10"/>
  <c r="AH27" i="10"/>
  <c r="AE27" i="10"/>
  <c r="AD27" i="10"/>
  <c r="AA27" i="10"/>
  <c r="Z27" i="10"/>
  <c r="S27" i="10"/>
  <c r="R27" i="10"/>
  <c r="O27" i="10"/>
  <c r="N27" i="10"/>
  <c r="K27" i="10"/>
  <c r="J27" i="10"/>
  <c r="AO26" i="10"/>
  <c r="AJ26" i="10"/>
  <c r="AH26" i="10"/>
  <c r="AE26" i="10"/>
  <c r="AD26" i="10"/>
  <c r="AA26" i="10"/>
  <c r="Z26" i="10"/>
  <c r="W26" i="10"/>
  <c r="V26" i="10"/>
  <c r="S26" i="10"/>
  <c r="R26" i="10"/>
  <c r="O26" i="10"/>
  <c r="N26" i="10"/>
  <c r="K26" i="10"/>
  <c r="J26" i="10"/>
  <c r="AO25" i="10"/>
  <c r="AJ25" i="10"/>
  <c r="AH25" i="10"/>
  <c r="AE25" i="10"/>
  <c r="AD25" i="10"/>
  <c r="AA25" i="10"/>
  <c r="Z25" i="10"/>
  <c r="W25" i="10"/>
  <c r="V25" i="10"/>
  <c r="S25" i="10"/>
  <c r="R25" i="10"/>
  <c r="O25" i="10"/>
  <c r="N25" i="10"/>
  <c r="K25" i="10"/>
  <c r="J25" i="10"/>
  <c r="AO24" i="10"/>
  <c r="AJ24" i="10"/>
  <c r="AH24" i="10"/>
  <c r="AE24" i="10"/>
  <c r="AD24" i="10"/>
  <c r="AA24" i="10"/>
  <c r="Z24" i="10"/>
  <c r="W24" i="10"/>
  <c r="V24" i="10"/>
  <c r="S24" i="10"/>
  <c r="R24" i="10"/>
  <c r="AM24" i="10" s="1"/>
  <c r="AN24" i="10" s="1"/>
  <c r="O24" i="10"/>
  <c r="N24" i="10"/>
  <c r="K24" i="10"/>
  <c r="J24" i="10"/>
  <c r="AO23" i="10"/>
  <c r="AJ23" i="10"/>
  <c r="AH23" i="10"/>
  <c r="AE23" i="10"/>
  <c r="AD23" i="10"/>
  <c r="AA23" i="10"/>
  <c r="Z23" i="10"/>
  <c r="W23" i="10"/>
  <c r="V23" i="10"/>
  <c r="S23" i="10"/>
  <c r="R23" i="10"/>
  <c r="O23" i="10"/>
  <c r="N23" i="10"/>
  <c r="K23" i="10"/>
  <c r="J23" i="10"/>
  <c r="AO22" i="10"/>
  <c r="AJ22" i="10"/>
  <c r="AH22" i="10"/>
  <c r="AE22" i="10"/>
  <c r="AD22" i="10"/>
  <c r="AA22" i="10"/>
  <c r="Z22" i="10"/>
  <c r="W22" i="10"/>
  <c r="V22" i="10"/>
  <c r="S22" i="10"/>
  <c r="R22" i="10"/>
  <c r="O22" i="10"/>
  <c r="N22" i="10"/>
  <c r="K22" i="10"/>
  <c r="J22" i="10"/>
  <c r="AO21" i="10"/>
  <c r="AJ21" i="10"/>
  <c r="AH21" i="10"/>
  <c r="AE21" i="10"/>
  <c r="AD21" i="10"/>
  <c r="AA21" i="10"/>
  <c r="Z21" i="10"/>
  <c r="W21" i="10"/>
  <c r="V21" i="10"/>
  <c r="S21" i="10"/>
  <c r="R21" i="10"/>
  <c r="O21" i="10"/>
  <c r="N21" i="10"/>
  <c r="K21" i="10"/>
  <c r="J21" i="10"/>
  <c r="AO20" i="10"/>
  <c r="AJ20" i="10"/>
  <c r="AH20" i="10"/>
  <c r="AE20" i="10"/>
  <c r="AD20" i="10"/>
  <c r="AA20" i="10"/>
  <c r="Z20" i="10"/>
  <c r="W20" i="10"/>
  <c r="V20" i="10"/>
  <c r="S20" i="10"/>
  <c r="R20" i="10"/>
  <c r="AM20" i="10" s="1"/>
  <c r="AN20" i="10" s="1"/>
  <c r="O20" i="10"/>
  <c r="N20" i="10"/>
  <c r="K20" i="10"/>
  <c r="J20" i="10"/>
  <c r="AO19" i="10"/>
  <c r="AJ19" i="10"/>
  <c r="AH19" i="10"/>
  <c r="AE19" i="10"/>
  <c r="AD19" i="10"/>
  <c r="AA19" i="10"/>
  <c r="Z19" i="10"/>
  <c r="W19" i="10"/>
  <c r="V19" i="10"/>
  <c r="S19" i="10"/>
  <c r="R19" i="10"/>
  <c r="AM19" i="10" s="1"/>
  <c r="AN19" i="10" s="1"/>
  <c r="O19" i="10"/>
  <c r="N19" i="10"/>
  <c r="K19" i="10"/>
  <c r="J19" i="10"/>
  <c r="AO18" i="10"/>
  <c r="AJ18" i="10"/>
  <c r="AH18" i="10"/>
  <c r="AE18" i="10"/>
  <c r="AD18" i="10"/>
  <c r="AA18" i="10"/>
  <c r="Z18" i="10"/>
  <c r="W18" i="10"/>
  <c r="V18" i="10"/>
  <c r="S18" i="10"/>
  <c r="R18" i="10"/>
  <c r="O18" i="10"/>
  <c r="N18" i="10"/>
  <c r="K18" i="10"/>
  <c r="J18" i="10"/>
  <c r="AO17" i="10"/>
  <c r="AJ17" i="10"/>
  <c r="AH17" i="10"/>
  <c r="AE17" i="10"/>
  <c r="AD17" i="10"/>
  <c r="AA17" i="10"/>
  <c r="Z17" i="10"/>
  <c r="W17" i="10"/>
  <c r="V17" i="10"/>
  <c r="S17" i="10"/>
  <c r="R17" i="10"/>
  <c r="O17" i="10"/>
  <c r="N17" i="10"/>
  <c r="K17" i="10"/>
  <c r="J17" i="10"/>
  <c r="AO16" i="10"/>
  <c r="AJ16" i="10"/>
  <c r="AH16" i="10"/>
  <c r="AE16" i="10"/>
  <c r="AD16" i="10"/>
  <c r="AA16" i="10"/>
  <c r="Z16" i="10"/>
  <c r="W16" i="10"/>
  <c r="V16" i="10"/>
  <c r="S16" i="10"/>
  <c r="R16" i="10"/>
  <c r="O16" i="10"/>
  <c r="N16" i="10"/>
  <c r="K16" i="10"/>
  <c r="J16" i="10"/>
  <c r="AO15" i="10"/>
  <c r="AJ15" i="10"/>
  <c r="AH15" i="10"/>
  <c r="AE15" i="10"/>
  <c r="AD15" i="10"/>
  <c r="AA15" i="10"/>
  <c r="Z15" i="10"/>
  <c r="W15" i="10"/>
  <c r="V15" i="10"/>
  <c r="S15" i="10"/>
  <c r="R15" i="10"/>
  <c r="AM15" i="10" s="1"/>
  <c r="AN15" i="10" s="1"/>
  <c r="O15" i="10"/>
  <c r="N15" i="10"/>
  <c r="K15" i="10"/>
  <c r="J15" i="10"/>
  <c r="AO14" i="10"/>
  <c r="AJ14" i="10"/>
  <c r="AH14" i="10"/>
  <c r="AE14" i="10"/>
  <c r="AD14" i="10"/>
  <c r="AA14" i="10"/>
  <c r="Z14" i="10"/>
  <c r="W14" i="10"/>
  <c r="V14" i="10"/>
  <c r="S14" i="10"/>
  <c r="R14" i="10"/>
  <c r="O14" i="10"/>
  <c r="N14" i="10"/>
  <c r="K14" i="10"/>
  <c r="J14" i="10"/>
  <c r="D93" i="11"/>
  <c r="C90" i="11"/>
  <c r="D69" i="11" s="1"/>
  <c r="D87" i="11"/>
  <c r="C86" i="11"/>
  <c r="J85" i="11"/>
  <c r="J86" i="11" s="1"/>
  <c r="C85" i="11"/>
  <c r="D98" i="11" s="1"/>
  <c r="C84" i="11"/>
  <c r="C76" i="11"/>
  <c r="F86" i="11" s="1"/>
  <c r="G86" i="11" s="1"/>
  <c r="C75" i="11"/>
  <c r="D72" i="11" s="1"/>
  <c r="D74" i="11"/>
  <c r="D73" i="11"/>
  <c r="C71" i="11"/>
  <c r="AI69" i="11"/>
  <c r="AI68" i="11"/>
  <c r="AI67" i="11"/>
  <c r="AI66" i="11"/>
  <c r="AC59" i="11"/>
  <c r="AD59" i="11" s="1"/>
  <c r="Q59" i="11"/>
  <c r="R59" i="11" s="1"/>
  <c r="M59" i="11"/>
  <c r="N59" i="11" s="1"/>
  <c r="I59" i="11"/>
  <c r="J59" i="11" s="1"/>
  <c r="G59" i="11"/>
  <c r="AO58" i="11"/>
  <c r="AJ58" i="11"/>
  <c r="AH58" i="11"/>
  <c r="AD58" i="11"/>
  <c r="AA58" i="11"/>
  <c r="Z58" i="11"/>
  <c r="AE58" i="11" s="1"/>
  <c r="V58" i="11"/>
  <c r="S58" i="11"/>
  <c r="R58" i="11"/>
  <c r="N58" i="11"/>
  <c r="K58" i="11"/>
  <c r="J58" i="11"/>
  <c r="O58" i="11" s="1"/>
  <c r="AO57" i="11"/>
  <c r="AJ57" i="11"/>
  <c r="AH57" i="11"/>
  <c r="AE57" i="11"/>
  <c r="AD57" i="11"/>
  <c r="AA57" i="11"/>
  <c r="Z57" i="11"/>
  <c r="W57" i="11"/>
  <c r="V57" i="11"/>
  <c r="S57" i="11"/>
  <c r="R57" i="11"/>
  <c r="O57" i="11"/>
  <c r="N57" i="11"/>
  <c r="K57" i="11"/>
  <c r="J57" i="11"/>
  <c r="AJ56" i="11"/>
  <c r="AH56" i="11"/>
  <c r="AE56" i="11"/>
  <c r="AD56" i="11"/>
  <c r="Y56" i="11"/>
  <c r="Z56" i="11" s="1"/>
  <c r="W56" i="11"/>
  <c r="V56" i="11"/>
  <c r="S56" i="11"/>
  <c r="R56" i="11"/>
  <c r="AM56" i="11" s="1"/>
  <c r="O56" i="11"/>
  <c r="N56" i="11"/>
  <c r="K56" i="11"/>
  <c r="J56" i="11"/>
  <c r="AJ55" i="11"/>
  <c r="AH55" i="11"/>
  <c r="AE55" i="11"/>
  <c r="AD55" i="11"/>
  <c r="Y55" i="11"/>
  <c r="AO55" i="11" s="1"/>
  <c r="W55" i="11"/>
  <c r="V55" i="11"/>
  <c r="S55" i="11"/>
  <c r="R55" i="11"/>
  <c r="O55" i="11"/>
  <c r="N55" i="11"/>
  <c r="K55" i="11"/>
  <c r="J55" i="11"/>
  <c r="AJ54" i="11"/>
  <c r="AH54" i="11"/>
  <c r="AE54" i="11"/>
  <c r="AD54" i="11"/>
  <c r="Y54" i="11"/>
  <c r="Z54" i="11" s="1"/>
  <c r="W54" i="11"/>
  <c r="V54" i="11"/>
  <c r="S54" i="11"/>
  <c r="R54" i="11"/>
  <c r="O54" i="11"/>
  <c r="N54" i="11"/>
  <c r="K54" i="11"/>
  <c r="J54" i="11"/>
  <c r="AL53" i="11"/>
  <c r="Y53" i="11" s="1"/>
  <c r="AO53" i="11" s="1"/>
  <c r="AJ53" i="11"/>
  <c r="AH53" i="11"/>
  <c r="AE53" i="11"/>
  <c r="AD53" i="11"/>
  <c r="W53" i="11"/>
  <c r="V53" i="11"/>
  <c r="S53" i="11"/>
  <c r="R53" i="11"/>
  <c r="O53" i="11"/>
  <c r="N53" i="11"/>
  <c r="K53" i="11"/>
  <c r="J53" i="11"/>
  <c r="AO52" i="11"/>
  <c r="AL52" i="11"/>
  <c r="AJ52" i="11"/>
  <c r="AH52" i="11"/>
  <c r="AE52" i="11"/>
  <c r="AD52" i="11"/>
  <c r="AA52" i="11"/>
  <c r="Z52" i="11"/>
  <c r="W52" i="11"/>
  <c r="V52" i="11"/>
  <c r="S52" i="11"/>
  <c r="R52" i="11"/>
  <c r="O52" i="11"/>
  <c r="N52" i="11"/>
  <c r="AM52" i="11" s="1"/>
  <c r="K52" i="11"/>
  <c r="J52" i="11"/>
  <c r="AO51" i="11"/>
  <c r="AL51" i="11"/>
  <c r="AJ51" i="11"/>
  <c r="AH51" i="11"/>
  <c r="AE51" i="11"/>
  <c r="AD51" i="11"/>
  <c r="AA51" i="11"/>
  <c r="Z51" i="11"/>
  <c r="W51" i="11"/>
  <c r="V51" i="11"/>
  <c r="S51" i="11"/>
  <c r="R51" i="11"/>
  <c r="O51" i="11"/>
  <c r="N51" i="11"/>
  <c r="K51" i="11"/>
  <c r="J51" i="11"/>
  <c r="AO50" i="11"/>
  <c r="AM50" i="11"/>
  <c r="AL50" i="11"/>
  <c r="AJ50" i="11"/>
  <c r="AH50" i="11"/>
  <c r="AE50" i="11"/>
  <c r="AD50" i="11"/>
  <c r="AA50" i="11"/>
  <c r="Z50" i="11"/>
  <c r="W50" i="11"/>
  <c r="V50" i="11"/>
  <c r="S50" i="11"/>
  <c r="R50" i="11"/>
  <c r="O50" i="11"/>
  <c r="N50" i="11"/>
  <c r="K50" i="11"/>
  <c r="J50" i="11"/>
  <c r="AO49" i="11"/>
  <c r="AJ49" i="11"/>
  <c r="AH49" i="11"/>
  <c r="AE49" i="11"/>
  <c r="AD49" i="11"/>
  <c r="AA49" i="11"/>
  <c r="Z49" i="11"/>
  <c r="W49" i="11"/>
  <c r="V49" i="11"/>
  <c r="S49" i="11"/>
  <c r="R49" i="11"/>
  <c r="O49" i="11"/>
  <c r="N49" i="11"/>
  <c r="K49" i="11"/>
  <c r="J49" i="11"/>
  <c r="AL48" i="11"/>
  <c r="U48" i="11" s="1"/>
  <c r="AJ48" i="11"/>
  <c r="AH48" i="11"/>
  <c r="AE48" i="11"/>
  <c r="AD48" i="11"/>
  <c r="AA48" i="11"/>
  <c r="Z48" i="11"/>
  <c r="S48" i="11"/>
  <c r="R48" i="11"/>
  <c r="O48" i="11"/>
  <c r="N48" i="11"/>
  <c r="K48" i="11"/>
  <c r="J48" i="11"/>
  <c r="AO47" i="11"/>
  <c r="AL47" i="11"/>
  <c r="AJ47" i="11"/>
  <c r="AH47" i="11"/>
  <c r="AE47" i="11"/>
  <c r="AD47" i="11"/>
  <c r="AA47" i="11"/>
  <c r="Z47" i="11"/>
  <c r="W47" i="11"/>
  <c r="V47" i="11"/>
  <c r="S47" i="11"/>
  <c r="R47" i="11"/>
  <c r="AM47" i="11" s="1"/>
  <c r="O47" i="11"/>
  <c r="N47" i="11"/>
  <c r="K47" i="11"/>
  <c r="J47" i="11"/>
  <c r="AJ46" i="11"/>
  <c r="AH46" i="11"/>
  <c r="AE46" i="11"/>
  <c r="AD46" i="11"/>
  <c r="AA46" i="11"/>
  <c r="Z46" i="11"/>
  <c r="W46" i="11"/>
  <c r="V46" i="11"/>
  <c r="S46" i="11"/>
  <c r="R46" i="11"/>
  <c r="O46" i="11"/>
  <c r="K46" i="11"/>
  <c r="J46" i="11"/>
  <c r="AO45" i="11"/>
  <c r="AJ45" i="11"/>
  <c r="AH45" i="11"/>
  <c r="AE45" i="11"/>
  <c r="AD45" i="11"/>
  <c r="AA45" i="11"/>
  <c r="Z45" i="11"/>
  <c r="W45" i="11"/>
  <c r="V45" i="11"/>
  <c r="S45" i="11"/>
  <c r="R45" i="11"/>
  <c r="AM45" i="11" s="1"/>
  <c r="O45" i="11"/>
  <c r="N45" i="11"/>
  <c r="K45" i="11"/>
  <c r="J45" i="11"/>
  <c r="AO44" i="11"/>
  <c r="AJ44" i="11"/>
  <c r="AH44" i="11"/>
  <c r="AE44" i="11"/>
  <c r="AD44" i="11"/>
  <c r="AA44" i="11"/>
  <c r="Z44" i="11"/>
  <c r="W44" i="11"/>
  <c r="V44" i="11"/>
  <c r="S44" i="11"/>
  <c r="R44" i="11"/>
  <c r="O44" i="11"/>
  <c r="N44" i="11"/>
  <c r="K44" i="11"/>
  <c r="J44" i="11"/>
  <c r="AO43" i="11"/>
  <c r="AJ43" i="11"/>
  <c r="AH43" i="11"/>
  <c r="AE43" i="11"/>
  <c r="AD43" i="11"/>
  <c r="AA43" i="11"/>
  <c r="Z43" i="11"/>
  <c r="W43" i="11"/>
  <c r="V43" i="11"/>
  <c r="S43" i="11"/>
  <c r="R43" i="11"/>
  <c r="O43" i="11"/>
  <c r="N43" i="11"/>
  <c r="K43" i="11"/>
  <c r="J43" i="11"/>
  <c r="AO42" i="11"/>
  <c r="AJ42" i="11"/>
  <c r="AH42" i="11"/>
  <c r="AE42" i="11"/>
  <c r="AD42" i="11"/>
  <c r="AA42" i="11"/>
  <c r="Z42" i="11"/>
  <c r="W42" i="11"/>
  <c r="V42" i="11"/>
  <c r="S42" i="11"/>
  <c r="R42" i="11"/>
  <c r="O42" i="11"/>
  <c r="N42" i="11"/>
  <c r="K42" i="11"/>
  <c r="J42" i="11"/>
  <c r="AO41" i="11"/>
  <c r="AL41" i="11"/>
  <c r="AJ41" i="11"/>
  <c r="AH41" i="11"/>
  <c r="AE41" i="11"/>
  <c r="AD41" i="11"/>
  <c r="AA41" i="11"/>
  <c r="Z41" i="11"/>
  <c r="W41" i="11"/>
  <c r="V41" i="11"/>
  <c r="S41" i="11"/>
  <c r="R41" i="11"/>
  <c r="AM41" i="11" s="1"/>
  <c r="O41" i="11"/>
  <c r="N41" i="11"/>
  <c r="K41" i="11"/>
  <c r="J41" i="11"/>
  <c r="AO40" i="11"/>
  <c r="AL40" i="11"/>
  <c r="AJ40" i="11"/>
  <c r="AH40" i="11"/>
  <c r="AE40" i="11"/>
  <c r="AD40" i="11"/>
  <c r="AA40" i="11"/>
  <c r="Z40" i="11"/>
  <c r="W40" i="11"/>
  <c r="V40" i="11"/>
  <c r="S40" i="11"/>
  <c r="R40" i="11"/>
  <c r="O40" i="11"/>
  <c r="N40" i="11"/>
  <c r="AM40" i="11" s="1"/>
  <c r="K40" i="11"/>
  <c r="J40" i="11"/>
  <c r="AO39" i="11"/>
  <c r="AL39" i="11"/>
  <c r="AJ39" i="11"/>
  <c r="AH39" i="11"/>
  <c r="AE39" i="11"/>
  <c r="AD39" i="11"/>
  <c r="AA39" i="11"/>
  <c r="Z39" i="11"/>
  <c r="W39" i="11"/>
  <c r="V39" i="11"/>
  <c r="S39" i="11"/>
  <c r="R39" i="11"/>
  <c r="O39" i="11"/>
  <c r="N39" i="11"/>
  <c r="K39" i="11"/>
  <c r="J39" i="11"/>
  <c r="AL38" i="11"/>
  <c r="U38" i="11" s="1"/>
  <c r="AO38" i="11" s="1"/>
  <c r="AJ38" i="11"/>
  <c r="AH38" i="11"/>
  <c r="AE38" i="11"/>
  <c r="AD38" i="11"/>
  <c r="AA38" i="11"/>
  <c r="Z38" i="11"/>
  <c r="S38" i="11"/>
  <c r="R38" i="11"/>
  <c r="O38" i="11"/>
  <c r="N38" i="11"/>
  <c r="K38" i="11"/>
  <c r="J38" i="11"/>
  <c r="AL37" i="11"/>
  <c r="U37" i="11" s="1"/>
  <c r="AO37" i="11" s="1"/>
  <c r="AJ37" i="11"/>
  <c r="AH37" i="11"/>
  <c r="AE37" i="11"/>
  <c r="AD37" i="11"/>
  <c r="AA37" i="11"/>
  <c r="Z37" i="11"/>
  <c r="S37" i="11"/>
  <c r="R37" i="11"/>
  <c r="O37" i="11"/>
  <c r="N37" i="11"/>
  <c r="K37" i="11"/>
  <c r="J37" i="11"/>
  <c r="AO36" i="11"/>
  <c r="AL36" i="11"/>
  <c r="AJ36" i="11"/>
  <c r="AH36" i="11"/>
  <c r="AE36" i="11"/>
  <c r="AD36" i="11"/>
  <c r="AA36" i="11"/>
  <c r="Z36" i="11"/>
  <c r="W36" i="11"/>
  <c r="V36" i="11"/>
  <c r="S36" i="11"/>
  <c r="R36" i="11"/>
  <c r="O36" i="11"/>
  <c r="N36" i="11"/>
  <c r="AM36" i="11" s="1"/>
  <c r="K36" i="11"/>
  <c r="J36" i="11"/>
  <c r="AL35" i="11"/>
  <c r="U35" i="11" s="1"/>
  <c r="AJ35" i="11"/>
  <c r="AH35" i="11"/>
  <c r="AE35" i="11"/>
  <c r="AD35" i="11"/>
  <c r="AA35" i="11"/>
  <c r="Z35" i="11"/>
  <c r="S35" i="11"/>
  <c r="R35" i="11"/>
  <c r="O35" i="11"/>
  <c r="N35" i="11"/>
  <c r="K35" i="11"/>
  <c r="J35" i="11"/>
  <c r="AL34" i="11"/>
  <c r="U34" i="11" s="1"/>
  <c r="AJ34" i="11"/>
  <c r="AH34" i="11"/>
  <c r="AE34" i="11"/>
  <c r="AD34" i="11"/>
  <c r="AA34" i="11"/>
  <c r="Z34" i="11"/>
  <c r="S34" i="11"/>
  <c r="R34" i="11"/>
  <c r="O34" i="11"/>
  <c r="N34" i="11"/>
  <c r="K34" i="11"/>
  <c r="J34" i="11"/>
  <c r="AO33" i="11"/>
  <c r="AL33" i="11"/>
  <c r="AJ33" i="11"/>
  <c r="AH33" i="11"/>
  <c r="AE33" i="11"/>
  <c r="AD33" i="11"/>
  <c r="AA33" i="11"/>
  <c r="Z33" i="11"/>
  <c r="W33" i="11"/>
  <c r="V33" i="11"/>
  <c r="S33" i="11"/>
  <c r="R33" i="11"/>
  <c r="AM33" i="11" s="1"/>
  <c r="O33" i="11"/>
  <c r="N33" i="11"/>
  <c r="K33" i="11"/>
  <c r="J33" i="11"/>
  <c r="AL32" i="11"/>
  <c r="AJ32" i="11"/>
  <c r="AH32" i="11"/>
  <c r="AE32" i="11"/>
  <c r="AD32" i="11"/>
  <c r="AA32" i="11"/>
  <c r="Z32" i="11"/>
  <c r="U32" i="11"/>
  <c r="AO32" i="11" s="1"/>
  <c r="S32" i="11"/>
  <c r="R32" i="11"/>
  <c r="O32" i="11"/>
  <c r="N32" i="11"/>
  <c r="K32" i="11"/>
  <c r="J32" i="11"/>
  <c r="AO31" i="11"/>
  <c r="AJ31" i="11"/>
  <c r="AH31" i="11"/>
  <c r="AE31" i="11"/>
  <c r="AD31" i="11"/>
  <c r="AA31" i="11"/>
  <c r="Z31" i="11"/>
  <c r="W31" i="11"/>
  <c r="V31" i="11"/>
  <c r="S31" i="11"/>
  <c r="R31" i="11"/>
  <c r="O31" i="11"/>
  <c r="N31" i="11"/>
  <c r="K31" i="11"/>
  <c r="J31" i="11"/>
  <c r="AO30" i="11"/>
  <c r="AL30" i="11"/>
  <c r="AJ30" i="11"/>
  <c r="AH30" i="11"/>
  <c r="AE30" i="11"/>
  <c r="AD30" i="11"/>
  <c r="AA30" i="11"/>
  <c r="Z30" i="11"/>
  <c r="W30" i="11"/>
  <c r="V30" i="11"/>
  <c r="S30" i="11"/>
  <c r="R30" i="11"/>
  <c r="O30" i="11"/>
  <c r="N30" i="11"/>
  <c r="AM30" i="11" s="1"/>
  <c r="K30" i="11"/>
  <c r="J30" i="11"/>
  <c r="AL29" i="11"/>
  <c r="U29" i="11" s="1"/>
  <c r="AJ29" i="11"/>
  <c r="AH29" i="11"/>
  <c r="AE29" i="11"/>
  <c r="AD29" i="11"/>
  <c r="AA29" i="11"/>
  <c r="Z29" i="11"/>
  <c r="S29" i="11"/>
  <c r="R29" i="11"/>
  <c r="O29" i="11"/>
  <c r="N29" i="11"/>
  <c r="K29" i="11"/>
  <c r="J29" i="11"/>
  <c r="AO28" i="11"/>
  <c r="AL28" i="11"/>
  <c r="AJ28" i="11"/>
  <c r="AH28" i="11"/>
  <c r="AE28" i="11"/>
  <c r="AD28" i="11"/>
  <c r="AA28" i="11"/>
  <c r="Z28" i="11"/>
  <c r="W28" i="11"/>
  <c r="V28" i="11"/>
  <c r="S28" i="11"/>
  <c r="R28" i="11"/>
  <c r="AM28" i="11" s="1"/>
  <c r="O28" i="11"/>
  <c r="N28" i="11"/>
  <c r="K28" i="11"/>
  <c r="J28" i="11"/>
  <c r="AL27" i="11"/>
  <c r="U27" i="11" s="1"/>
  <c r="U59" i="11" s="1"/>
  <c r="V59" i="11" s="1"/>
  <c r="AJ27" i="11"/>
  <c r="AH27" i="11"/>
  <c r="AE27" i="11"/>
  <c r="AD27" i="11"/>
  <c r="AA27" i="11"/>
  <c r="Z27" i="11"/>
  <c r="S27" i="11"/>
  <c r="R27" i="11"/>
  <c r="O27" i="11"/>
  <c r="N27" i="11"/>
  <c r="K27" i="11"/>
  <c r="J27" i="11"/>
  <c r="AO26" i="11"/>
  <c r="AJ26" i="11"/>
  <c r="AH26" i="11"/>
  <c r="AE26" i="11"/>
  <c r="AD26" i="11"/>
  <c r="AA26" i="11"/>
  <c r="Z26" i="11"/>
  <c r="W26" i="11"/>
  <c r="V26" i="11"/>
  <c r="S26" i="11"/>
  <c r="R26" i="11"/>
  <c r="O26" i="11"/>
  <c r="N26" i="11"/>
  <c r="K26" i="11"/>
  <c r="J26" i="11"/>
  <c r="AO25" i="11"/>
  <c r="AJ25" i="11"/>
  <c r="AH25" i="11"/>
  <c r="AE25" i="11"/>
  <c r="AD25" i="11"/>
  <c r="AA25" i="11"/>
  <c r="Z25" i="11"/>
  <c r="W25" i="11"/>
  <c r="V25" i="11"/>
  <c r="S25" i="11"/>
  <c r="R25" i="11"/>
  <c r="AM25" i="11" s="1"/>
  <c r="AN25" i="11" s="1"/>
  <c r="O25" i="11"/>
  <c r="N25" i="11"/>
  <c r="K25" i="11"/>
  <c r="J25" i="11"/>
  <c r="AO24" i="11"/>
  <c r="AJ24" i="11"/>
  <c r="AH24" i="11"/>
  <c r="AE24" i="11"/>
  <c r="AD24" i="11"/>
  <c r="AA24" i="11"/>
  <c r="Z24" i="11"/>
  <c r="W24" i="11"/>
  <c r="V24" i="11"/>
  <c r="S24" i="11"/>
  <c r="R24" i="11"/>
  <c r="O24" i="11"/>
  <c r="N24" i="11"/>
  <c r="K24" i="11"/>
  <c r="J24" i="11"/>
  <c r="AO23" i="11"/>
  <c r="AJ23" i="11"/>
  <c r="AH23" i="11"/>
  <c r="AE23" i="11"/>
  <c r="AD23" i="11"/>
  <c r="AA23" i="11"/>
  <c r="Z23" i="11"/>
  <c r="W23" i="11"/>
  <c r="V23" i="11"/>
  <c r="S23" i="11"/>
  <c r="R23" i="11"/>
  <c r="O23" i="11"/>
  <c r="N23" i="11"/>
  <c r="K23" i="11"/>
  <c r="J23" i="11"/>
  <c r="AO22" i="11"/>
  <c r="AJ22" i="11"/>
  <c r="AH22" i="11"/>
  <c r="AE22" i="11"/>
  <c r="AD22" i="11"/>
  <c r="AA22" i="11"/>
  <c r="Z22" i="11"/>
  <c r="W22" i="11"/>
  <c r="V22" i="11"/>
  <c r="S22" i="11"/>
  <c r="R22" i="11"/>
  <c r="AM22" i="11" s="1"/>
  <c r="AN22" i="11" s="1"/>
  <c r="O22" i="11"/>
  <c r="N22" i="11"/>
  <c r="K22" i="11"/>
  <c r="J22" i="11"/>
  <c r="AO21" i="11"/>
  <c r="AJ21" i="11"/>
  <c r="AH21" i="11"/>
  <c r="AE21" i="11"/>
  <c r="AD21" i="11"/>
  <c r="AA21" i="11"/>
  <c r="Z21" i="11"/>
  <c r="W21" i="11"/>
  <c r="V21" i="11"/>
  <c r="S21" i="11"/>
  <c r="R21" i="11"/>
  <c r="AM21" i="11" s="1"/>
  <c r="AN21" i="11" s="1"/>
  <c r="O21" i="11"/>
  <c r="N21" i="11"/>
  <c r="K21" i="11"/>
  <c r="J21" i="11"/>
  <c r="AO20" i="11"/>
  <c r="AJ20" i="11"/>
  <c r="AH20" i="11"/>
  <c r="AE20" i="11"/>
  <c r="AD20" i="11"/>
  <c r="AA20" i="11"/>
  <c r="Z20" i="11"/>
  <c r="W20" i="11"/>
  <c r="V20" i="11"/>
  <c r="S20" i="11"/>
  <c r="R20" i="11"/>
  <c r="O20" i="11"/>
  <c r="N20" i="11"/>
  <c r="K20" i="11"/>
  <c r="J20" i="11"/>
  <c r="AO19" i="11"/>
  <c r="AJ19" i="11"/>
  <c r="AH19" i="11"/>
  <c r="AE19" i="11"/>
  <c r="AD19" i="11"/>
  <c r="AA19" i="11"/>
  <c r="Z19" i="11"/>
  <c r="W19" i="11"/>
  <c r="V19" i="11"/>
  <c r="S19" i="11"/>
  <c r="R19" i="11"/>
  <c r="O19" i="11"/>
  <c r="N19" i="11"/>
  <c r="K19" i="11"/>
  <c r="J19" i="11"/>
  <c r="AO18" i="11"/>
  <c r="AJ18" i="11"/>
  <c r="AH18" i="11"/>
  <c r="AE18" i="11"/>
  <c r="AD18" i="11"/>
  <c r="AA18" i="11"/>
  <c r="Z18" i="11"/>
  <c r="W18" i="11"/>
  <c r="V18" i="11"/>
  <c r="S18" i="11"/>
  <c r="R18" i="11"/>
  <c r="O18" i="11"/>
  <c r="N18" i="11"/>
  <c r="K18" i="11"/>
  <c r="J18" i="11"/>
  <c r="AO17" i="11"/>
  <c r="AJ17" i="11"/>
  <c r="AH17" i="11"/>
  <c r="AE17" i="11"/>
  <c r="AD17" i="11"/>
  <c r="AA17" i="11"/>
  <c r="Z17" i="11"/>
  <c r="W17" i="11"/>
  <c r="V17" i="11"/>
  <c r="S17" i="11"/>
  <c r="R17" i="11"/>
  <c r="O17" i="11"/>
  <c r="N17" i="11"/>
  <c r="K17" i="11"/>
  <c r="J17" i="11"/>
  <c r="AO16" i="11"/>
  <c r="AJ16" i="11"/>
  <c r="AH16" i="11"/>
  <c r="AE16" i="11"/>
  <c r="AD16" i="11"/>
  <c r="AA16" i="11"/>
  <c r="Z16" i="11"/>
  <c r="W16" i="11"/>
  <c r="V16" i="11"/>
  <c r="S16" i="11"/>
  <c r="R16" i="11"/>
  <c r="O16" i="11"/>
  <c r="N16" i="11"/>
  <c r="K16" i="11"/>
  <c r="J16" i="11"/>
  <c r="AO15" i="11"/>
  <c r="AJ15" i="11"/>
  <c r="AH15" i="11"/>
  <c r="AE15" i="11"/>
  <c r="AD15" i="11"/>
  <c r="AA15" i="11"/>
  <c r="Z15" i="11"/>
  <c r="W15" i="11"/>
  <c r="V15" i="11"/>
  <c r="S15" i="11"/>
  <c r="R15" i="11"/>
  <c r="O15" i="11"/>
  <c r="N15" i="11"/>
  <c r="K15" i="11"/>
  <c r="J15" i="11"/>
  <c r="AO14" i="11"/>
  <c r="AJ14" i="11"/>
  <c r="AH14" i="11"/>
  <c r="AE14" i="11"/>
  <c r="AD14" i="11"/>
  <c r="AA14" i="11"/>
  <c r="Z14" i="11"/>
  <c r="W14" i="11"/>
  <c r="V14" i="11"/>
  <c r="S14" i="11"/>
  <c r="R14" i="11"/>
  <c r="O14" i="11"/>
  <c r="N14" i="11"/>
  <c r="K14" i="11"/>
  <c r="J14" i="11"/>
  <c r="AM14" i="11" l="1"/>
  <c r="AN14" i="11" s="1"/>
  <c r="AM58" i="11"/>
  <c r="S59" i="11"/>
  <c r="D109" i="11" s="1"/>
  <c r="AM57" i="11"/>
  <c r="D68" i="11"/>
  <c r="O59" i="10"/>
  <c r="D114" i="10" s="1"/>
  <c r="AM23" i="10"/>
  <c r="AN23" i="10" s="1"/>
  <c r="AM31" i="10"/>
  <c r="Z56" i="10"/>
  <c r="AM56" i="10" s="1"/>
  <c r="AT16" i="1"/>
  <c r="AT20" i="1"/>
  <c r="AT24" i="1"/>
  <c r="AT30" i="1"/>
  <c r="AT42" i="1"/>
  <c r="AT45" i="1"/>
  <c r="AV45" i="1" s="1"/>
  <c r="AW45" i="1" s="1"/>
  <c r="AT53" i="1"/>
  <c r="AT56" i="1"/>
  <c r="AM16" i="11"/>
  <c r="AN16" i="11" s="1"/>
  <c r="AM20" i="11"/>
  <c r="AN20" i="11" s="1"/>
  <c r="AM24" i="11"/>
  <c r="AN24" i="11" s="1"/>
  <c r="AM44" i="11"/>
  <c r="AM49" i="11"/>
  <c r="AM51" i="11"/>
  <c r="C83" i="11"/>
  <c r="D113" i="11" s="1"/>
  <c r="F83" i="11"/>
  <c r="AM14" i="10"/>
  <c r="AN14" i="10" s="1"/>
  <c r="AM18" i="10"/>
  <c r="AN18" i="10" s="1"/>
  <c r="AM22" i="10"/>
  <c r="AN22" i="10" s="1"/>
  <c r="AM26" i="10"/>
  <c r="AN26" i="10" s="1"/>
  <c r="AM44" i="10"/>
  <c r="Z54" i="10"/>
  <c r="AM54" i="10" s="1"/>
  <c r="AM57" i="10"/>
  <c r="AV13" i="1"/>
  <c r="AT15" i="1"/>
  <c r="AV15" i="1" s="1"/>
  <c r="AW15" i="1" s="1"/>
  <c r="AT19" i="1"/>
  <c r="AT23" i="1"/>
  <c r="AT28" i="1"/>
  <c r="AV28" i="1" s="1"/>
  <c r="AW28" i="1" s="1"/>
  <c r="AT29" i="1"/>
  <c r="AV29" i="1" s="1"/>
  <c r="AW29" i="1" s="1"/>
  <c r="AT34" i="1"/>
  <c r="AT41" i="1"/>
  <c r="AV41" i="1" s="1"/>
  <c r="AW41" i="1" s="1"/>
  <c r="AT44" i="1"/>
  <c r="AV44" i="1" s="1"/>
  <c r="AW44" i="1" s="1"/>
  <c r="AT55" i="1"/>
  <c r="AH57" i="1"/>
  <c r="AI57" i="1"/>
  <c r="I10" i="3"/>
  <c r="AM18" i="11"/>
  <c r="AN18" i="11" s="1"/>
  <c r="AM26" i="11"/>
  <c r="AN26" i="11" s="1"/>
  <c r="AM42" i="11"/>
  <c r="AM55" i="11"/>
  <c r="AM16" i="10"/>
  <c r="AN16" i="10" s="1"/>
  <c r="AM52" i="10"/>
  <c r="K59" i="11"/>
  <c r="D104" i="11" s="1"/>
  <c r="AM17" i="11"/>
  <c r="AN17" i="11" s="1"/>
  <c r="AM54" i="11"/>
  <c r="D70" i="11"/>
  <c r="AE59" i="10"/>
  <c r="AM42" i="10"/>
  <c r="AM45" i="10"/>
  <c r="O59" i="11"/>
  <c r="D114" i="11" s="1"/>
  <c r="AE59" i="11"/>
  <c r="AM15" i="11"/>
  <c r="AN15" i="11" s="1"/>
  <c r="AM19" i="11"/>
  <c r="AN19" i="11" s="1"/>
  <c r="AM23" i="11"/>
  <c r="AN23" i="11" s="1"/>
  <c r="AM31" i="11"/>
  <c r="AM39" i="11"/>
  <c r="AM43" i="11"/>
  <c r="Z55" i="11"/>
  <c r="W58" i="11"/>
  <c r="D67" i="11"/>
  <c r="K59" i="10"/>
  <c r="D104" i="10" s="1"/>
  <c r="S59" i="10"/>
  <c r="D109" i="10" s="1"/>
  <c r="AM17" i="10"/>
  <c r="AN17" i="10" s="1"/>
  <c r="AM21" i="10"/>
  <c r="AN21" i="10" s="1"/>
  <c r="AM25" i="10"/>
  <c r="AN25" i="10" s="1"/>
  <c r="AM39" i="10"/>
  <c r="AM43" i="10"/>
  <c r="AM50" i="10"/>
  <c r="AM55" i="10"/>
  <c r="AI70" i="10"/>
  <c r="AJ66" i="10" s="1"/>
  <c r="AT14" i="1"/>
  <c r="AT18" i="1"/>
  <c r="AT22" i="1"/>
  <c r="AV22" i="1" s="1"/>
  <c r="AW22" i="1" s="1"/>
  <c r="AT26" i="1"/>
  <c r="AV26" i="1" s="1"/>
  <c r="AW26" i="1" s="1"/>
  <c r="AT39" i="1"/>
  <c r="AV39" i="1" s="1"/>
  <c r="AW39" i="1" s="1"/>
  <c r="AT40" i="1"/>
  <c r="AV40" i="1" s="1"/>
  <c r="AW40" i="1" s="1"/>
  <c r="AT48" i="1"/>
  <c r="AT49" i="1"/>
  <c r="AT50" i="1"/>
  <c r="AT51" i="1"/>
  <c r="AX81" i="1"/>
  <c r="AX79" i="1"/>
  <c r="AX78" i="1"/>
  <c r="AX80" i="1"/>
  <c r="AV12" i="1"/>
  <c r="AV43" i="1"/>
  <c r="AW43" i="1" s="1"/>
  <c r="AN68" i="1"/>
  <c r="AP67" i="1" s="1"/>
  <c r="AV49" i="1"/>
  <c r="AW49" i="1" s="1"/>
  <c r="C65" i="1"/>
  <c r="C67" i="1"/>
  <c r="C71" i="1"/>
  <c r="Y9" i="2"/>
  <c r="AC7" i="2" s="1"/>
  <c r="AC8" i="2" s="1"/>
  <c r="AC9" i="2" s="1"/>
  <c r="AC6" i="2" s="1"/>
  <c r="AV34" i="1"/>
  <c r="AW34" i="1" s="1"/>
  <c r="AJ57" i="1"/>
  <c r="K57" i="1"/>
  <c r="C102" i="1" s="1"/>
  <c r="AV31" i="1"/>
  <c r="AW31" i="1" s="1"/>
  <c r="AV47" i="1"/>
  <c r="AW47" i="1" s="1"/>
  <c r="AV50" i="1"/>
  <c r="AW50" i="1" s="1"/>
  <c r="AV55" i="1"/>
  <c r="AW55" i="1" s="1"/>
  <c r="AV37" i="1"/>
  <c r="AW37" i="1" s="1"/>
  <c r="AV42" i="1"/>
  <c r="AW42" i="1" s="1"/>
  <c r="AV48" i="1"/>
  <c r="AW48" i="1" s="1"/>
  <c r="AV53" i="1"/>
  <c r="AW53" i="1" s="1"/>
  <c r="AV56" i="1"/>
  <c r="AW56" i="1" s="1"/>
  <c r="AV14" i="1"/>
  <c r="AW14" i="1" s="1"/>
  <c r="AV16" i="1"/>
  <c r="AW16" i="1" s="1"/>
  <c r="AV18" i="1"/>
  <c r="AW18" i="1" s="1"/>
  <c r="AV20" i="1"/>
  <c r="AW20" i="1" s="1"/>
  <c r="AV24" i="1"/>
  <c r="AW24" i="1" s="1"/>
  <c r="AV17" i="1"/>
  <c r="AW17" i="1" s="1"/>
  <c r="AV19" i="1"/>
  <c r="AW19" i="1" s="1"/>
  <c r="AV23" i="1"/>
  <c r="AW23" i="1" s="1"/>
  <c r="W29" i="11"/>
  <c r="AO29" i="11"/>
  <c r="V29" i="11"/>
  <c r="AM29" i="11" s="1"/>
  <c r="W35" i="11"/>
  <c r="AO35" i="11"/>
  <c r="V35" i="11"/>
  <c r="AM35" i="11" s="1"/>
  <c r="W48" i="11"/>
  <c r="AO48" i="11"/>
  <c r="V48" i="11"/>
  <c r="AM48" i="11" s="1"/>
  <c r="W34" i="11"/>
  <c r="AO34" i="11"/>
  <c r="V34" i="11"/>
  <c r="AM34" i="11" s="1"/>
  <c r="D115" i="11"/>
  <c r="D116" i="11" s="1"/>
  <c r="E116" i="11" s="1"/>
  <c r="F116" i="11" s="1"/>
  <c r="G116" i="11" s="1"/>
  <c r="H116" i="11" s="1"/>
  <c r="I116" i="11" s="1"/>
  <c r="J116" i="11" s="1"/>
  <c r="K116" i="11" s="1"/>
  <c r="L116" i="11" s="1"/>
  <c r="M116" i="11" s="1"/>
  <c r="N116" i="11" s="1"/>
  <c r="O116" i="11" s="1"/>
  <c r="P116" i="11" s="1"/>
  <c r="Q116" i="11" s="1"/>
  <c r="R116" i="11" s="1"/>
  <c r="S116" i="11" s="1"/>
  <c r="T116" i="11" s="1"/>
  <c r="U116" i="11" s="1"/>
  <c r="V116" i="11" s="1"/>
  <c r="W116" i="11" s="1"/>
  <c r="X116" i="11" s="1"/>
  <c r="Y116" i="11" s="1"/>
  <c r="Z116" i="11" s="1"/>
  <c r="AA116" i="11" s="1"/>
  <c r="AB116" i="11" s="1"/>
  <c r="AC116" i="11" s="1"/>
  <c r="AD116" i="11" s="1"/>
  <c r="AE116" i="11" s="1"/>
  <c r="AF116" i="11" s="1"/>
  <c r="AG116" i="11" s="1"/>
  <c r="AH116" i="11" s="1"/>
  <c r="AI116" i="11" s="1"/>
  <c r="AJ116" i="11" s="1"/>
  <c r="AK116" i="11" s="1"/>
  <c r="AL116" i="11" s="1"/>
  <c r="AM116" i="11" s="1"/>
  <c r="AN116" i="11" s="1"/>
  <c r="AO116" i="11" s="1"/>
  <c r="AP116" i="11" s="1"/>
  <c r="AQ116" i="11" s="1"/>
  <c r="AR116" i="11" s="1"/>
  <c r="AS116" i="11" s="1"/>
  <c r="AT116" i="11" s="1"/>
  <c r="AU116" i="11" s="1"/>
  <c r="AV116" i="11" s="1"/>
  <c r="AW116" i="11" s="1"/>
  <c r="AX116" i="11" s="1"/>
  <c r="AY116" i="11" s="1"/>
  <c r="AZ116" i="11" s="1"/>
  <c r="BA116" i="11" s="1"/>
  <c r="BB116" i="11" s="1"/>
  <c r="BC116" i="11" s="1"/>
  <c r="BD116" i="11" s="1"/>
  <c r="BE116" i="11" s="1"/>
  <c r="W27" i="11"/>
  <c r="W32" i="11"/>
  <c r="W37" i="11"/>
  <c r="W38" i="11"/>
  <c r="AA53" i="11"/>
  <c r="AA54" i="11"/>
  <c r="AO54" i="11"/>
  <c r="AA56" i="11"/>
  <c r="AO56" i="11"/>
  <c r="Y59" i="11"/>
  <c r="Z59" i="11" s="1"/>
  <c r="AI70" i="11"/>
  <c r="AJ66" i="11" s="1"/>
  <c r="W27" i="10"/>
  <c r="U59" i="10"/>
  <c r="V59" i="10" s="1"/>
  <c r="AO27" i="10"/>
  <c r="V27" i="10"/>
  <c r="AM27" i="10" s="1"/>
  <c r="W37" i="10"/>
  <c r="AO37" i="10"/>
  <c r="V37" i="10"/>
  <c r="AM37" i="10" s="1"/>
  <c r="AJ68" i="10"/>
  <c r="V27" i="11"/>
  <c r="AM27" i="11" s="1"/>
  <c r="AO27" i="11"/>
  <c r="V32" i="11"/>
  <c r="AM32" i="11" s="1"/>
  <c r="V37" i="11"/>
  <c r="AM37" i="11" s="1"/>
  <c r="V38" i="11"/>
  <c r="AM38" i="11" s="1"/>
  <c r="Z53" i="11"/>
  <c r="AM53" i="11" s="1"/>
  <c r="AA55" i="11"/>
  <c r="C81" i="11"/>
  <c r="D108" i="11" s="1"/>
  <c r="D110" i="11" s="1"/>
  <c r="D111" i="11" s="1"/>
  <c r="E111" i="11" s="1"/>
  <c r="F111" i="11" s="1"/>
  <c r="G111" i="11" s="1"/>
  <c r="H111" i="11" s="1"/>
  <c r="I111" i="11" s="1"/>
  <c r="J111" i="11" s="1"/>
  <c r="K111" i="11" s="1"/>
  <c r="L111" i="11" s="1"/>
  <c r="M111" i="11" s="1"/>
  <c r="N111" i="11" s="1"/>
  <c r="O111" i="11" s="1"/>
  <c r="P111" i="11" s="1"/>
  <c r="Q111" i="11" s="1"/>
  <c r="R111" i="11" s="1"/>
  <c r="S111" i="11" s="1"/>
  <c r="T111" i="11" s="1"/>
  <c r="U111" i="11" s="1"/>
  <c r="V111" i="11" s="1"/>
  <c r="W111" i="11" s="1"/>
  <c r="X111" i="11" s="1"/>
  <c r="Y111" i="11" s="1"/>
  <c r="Z111" i="11" s="1"/>
  <c r="AA111" i="11" s="1"/>
  <c r="AB111" i="11" s="1"/>
  <c r="AC111" i="11" s="1"/>
  <c r="AD111" i="11" s="1"/>
  <c r="AE111" i="11" s="1"/>
  <c r="AF111" i="11" s="1"/>
  <c r="AG111" i="11" s="1"/>
  <c r="AH111" i="11" s="1"/>
  <c r="AI111" i="11" s="1"/>
  <c r="AJ111" i="11" s="1"/>
  <c r="AK111" i="11" s="1"/>
  <c r="AL111" i="11" s="1"/>
  <c r="AM111" i="11" s="1"/>
  <c r="AN111" i="11" s="1"/>
  <c r="AO111" i="11" s="1"/>
  <c r="AP111" i="11" s="1"/>
  <c r="AQ111" i="11" s="1"/>
  <c r="AR111" i="11" s="1"/>
  <c r="AS111" i="11" s="1"/>
  <c r="AT111" i="11" s="1"/>
  <c r="AU111" i="11" s="1"/>
  <c r="AV111" i="11" s="1"/>
  <c r="AW111" i="11" s="1"/>
  <c r="AX111" i="11" s="1"/>
  <c r="AY111" i="11" s="1"/>
  <c r="AZ111" i="11" s="1"/>
  <c r="BA111" i="11" s="1"/>
  <c r="BB111" i="11" s="1"/>
  <c r="BC111" i="11" s="1"/>
  <c r="BD111" i="11" s="1"/>
  <c r="BE111" i="11" s="1"/>
  <c r="W32" i="10"/>
  <c r="AO32" i="10"/>
  <c r="V32" i="10"/>
  <c r="AM32" i="10" s="1"/>
  <c r="W38" i="10"/>
  <c r="AO38" i="10"/>
  <c r="V38" i="10"/>
  <c r="AM38" i="10" s="1"/>
  <c r="Y59" i="10"/>
  <c r="Z59" i="10" s="1"/>
  <c r="AA53" i="10"/>
  <c r="AO53" i="10"/>
  <c r="Z53" i="10"/>
  <c r="AM53" i="10" s="1"/>
  <c r="W29" i="10"/>
  <c r="W34" i="10"/>
  <c r="W35" i="10"/>
  <c r="W40" i="10"/>
  <c r="W48" i="10"/>
  <c r="AA55" i="10"/>
  <c r="AO55" i="10"/>
  <c r="AM58" i="10"/>
  <c r="C81" i="10"/>
  <c r="D108" i="10" s="1"/>
  <c r="C83" i="10"/>
  <c r="D113" i="10" s="1"/>
  <c r="D115" i="10" s="1"/>
  <c r="D116" i="10" s="1"/>
  <c r="E116" i="10" s="1"/>
  <c r="F116" i="10" s="1"/>
  <c r="G116" i="10" s="1"/>
  <c r="H116" i="10" s="1"/>
  <c r="I116" i="10" s="1"/>
  <c r="J116" i="10" s="1"/>
  <c r="K116" i="10" s="1"/>
  <c r="L116" i="10" s="1"/>
  <c r="M116" i="10" s="1"/>
  <c r="N116" i="10" s="1"/>
  <c r="O116" i="10" s="1"/>
  <c r="P116" i="10" s="1"/>
  <c r="Q116" i="10" s="1"/>
  <c r="R116" i="10" s="1"/>
  <c r="S116" i="10" s="1"/>
  <c r="T116" i="10" s="1"/>
  <c r="U116" i="10" s="1"/>
  <c r="V116" i="10" s="1"/>
  <c r="W116" i="10" s="1"/>
  <c r="X116" i="10" s="1"/>
  <c r="Y116" i="10" s="1"/>
  <c r="Z116" i="10" s="1"/>
  <c r="AA116" i="10" s="1"/>
  <c r="AB116" i="10" s="1"/>
  <c r="AC116" i="10" s="1"/>
  <c r="AD116" i="10" s="1"/>
  <c r="AE116" i="10" s="1"/>
  <c r="AF116" i="10" s="1"/>
  <c r="AG116" i="10" s="1"/>
  <c r="AH116" i="10" s="1"/>
  <c r="AI116" i="10" s="1"/>
  <c r="AJ116" i="10" s="1"/>
  <c r="AK116" i="10" s="1"/>
  <c r="AL116" i="10" s="1"/>
  <c r="AM116" i="10" s="1"/>
  <c r="AN116" i="10" s="1"/>
  <c r="AO116" i="10" s="1"/>
  <c r="AP116" i="10" s="1"/>
  <c r="AQ116" i="10" s="1"/>
  <c r="AR116" i="10" s="1"/>
  <c r="AS116" i="10" s="1"/>
  <c r="AT116" i="10" s="1"/>
  <c r="AU116" i="10" s="1"/>
  <c r="AV116" i="10" s="1"/>
  <c r="AW116" i="10" s="1"/>
  <c r="AX116" i="10" s="1"/>
  <c r="AY116" i="10" s="1"/>
  <c r="AZ116" i="10" s="1"/>
  <c r="BA116" i="10" s="1"/>
  <c r="BB116" i="10" s="1"/>
  <c r="BC116" i="10" s="1"/>
  <c r="BD116" i="10" s="1"/>
  <c r="BE116" i="10" s="1"/>
  <c r="X32" i="1"/>
  <c r="AT32" i="1" s="1"/>
  <c r="V29" i="10"/>
  <c r="AM29" i="10" s="1"/>
  <c r="V34" i="10"/>
  <c r="AM34" i="10" s="1"/>
  <c r="V35" i="10"/>
  <c r="AM35" i="10" s="1"/>
  <c r="V40" i="10"/>
  <c r="AM40" i="10" s="1"/>
  <c r="W42" i="10"/>
  <c r="V48" i="10"/>
  <c r="AM48" i="10" s="1"/>
  <c r="AA54" i="10"/>
  <c r="AA56" i="10"/>
  <c r="D67" i="10"/>
  <c r="D75" i="10" s="1"/>
  <c r="D72" i="10"/>
  <c r="C80" i="10"/>
  <c r="D103" i="10" s="1"/>
  <c r="D105" i="10" s="1"/>
  <c r="D106" i="10" s="1"/>
  <c r="E106" i="10" s="1"/>
  <c r="F106" i="10" s="1"/>
  <c r="G106" i="10" s="1"/>
  <c r="H106" i="10" s="1"/>
  <c r="I106" i="10" s="1"/>
  <c r="J106" i="10" s="1"/>
  <c r="K106" i="10" s="1"/>
  <c r="L106" i="10" s="1"/>
  <c r="M106" i="10" s="1"/>
  <c r="N106" i="10" s="1"/>
  <c r="O106" i="10" s="1"/>
  <c r="P106" i="10" s="1"/>
  <c r="Q106" i="10" s="1"/>
  <c r="R106" i="10" s="1"/>
  <c r="S106" i="10" s="1"/>
  <c r="T106" i="10" s="1"/>
  <c r="U106" i="10" s="1"/>
  <c r="V106" i="10" s="1"/>
  <c r="W106" i="10" s="1"/>
  <c r="X106" i="10" s="1"/>
  <c r="Y106" i="10" s="1"/>
  <c r="Z106" i="10" s="1"/>
  <c r="AA106" i="10" s="1"/>
  <c r="AB106" i="10" s="1"/>
  <c r="AC106" i="10" s="1"/>
  <c r="AD106" i="10" s="1"/>
  <c r="AE106" i="10" s="1"/>
  <c r="AF106" i="10" s="1"/>
  <c r="AG106" i="10" s="1"/>
  <c r="AH106" i="10" s="1"/>
  <c r="AI106" i="10" s="1"/>
  <c r="AJ106" i="10" s="1"/>
  <c r="AK106" i="10" s="1"/>
  <c r="AL106" i="10" s="1"/>
  <c r="AM106" i="10" s="1"/>
  <c r="AN106" i="10" s="1"/>
  <c r="AO106" i="10" s="1"/>
  <c r="AP106" i="10" s="1"/>
  <c r="AQ106" i="10" s="1"/>
  <c r="AR106" i="10" s="1"/>
  <c r="AS106" i="10" s="1"/>
  <c r="AT106" i="10" s="1"/>
  <c r="AU106" i="10" s="1"/>
  <c r="AV106" i="10" s="1"/>
  <c r="AW106" i="10" s="1"/>
  <c r="AX106" i="10" s="1"/>
  <c r="AY106" i="10" s="1"/>
  <c r="AZ106" i="10" s="1"/>
  <c r="BA106" i="10" s="1"/>
  <c r="BB106" i="10" s="1"/>
  <c r="BC106" i="10" s="1"/>
  <c r="BD106" i="10" s="1"/>
  <c r="BE106" i="10" s="1"/>
  <c r="C82" i="10"/>
  <c r="AV21" i="1"/>
  <c r="AW21" i="1" s="1"/>
  <c r="X27" i="1"/>
  <c r="X33" i="1"/>
  <c r="X38" i="1"/>
  <c r="W57" i="1"/>
  <c r="X57" i="1" s="1"/>
  <c r="AC51" i="1"/>
  <c r="AC52" i="1"/>
  <c r="X25" i="1"/>
  <c r="X30" i="1"/>
  <c r="X35" i="1"/>
  <c r="X36" i="1"/>
  <c r="X46" i="1"/>
  <c r="AT46" i="1" s="1"/>
  <c r="C96" i="1"/>
  <c r="C91" i="1"/>
  <c r="AC54" i="1"/>
  <c r="C106" i="1"/>
  <c r="C108" i="1" s="1"/>
  <c r="C109" i="1" s="1"/>
  <c r="D109" i="1" s="1"/>
  <c r="E109" i="1" s="1"/>
  <c r="F109" i="1" s="1"/>
  <c r="G109" i="1" s="1"/>
  <c r="H109" i="1" s="1"/>
  <c r="I109" i="1" s="1"/>
  <c r="K109" i="1" s="1"/>
  <c r="L109" i="1" s="1"/>
  <c r="M109" i="1" s="1"/>
  <c r="N109" i="1" s="1"/>
  <c r="P109" i="1" s="1"/>
  <c r="Q109" i="1" s="1"/>
  <c r="R109" i="1" s="1"/>
  <c r="S109" i="1" s="1"/>
  <c r="U109" i="1" s="1"/>
  <c r="V109" i="1" s="1"/>
  <c r="W109" i="1" s="1"/>
  <c r="X109" i="1" s="1"/>
  <c r="Z109" i="1" s="1"/>
  <c r="AA109" i="1" s="1"/>
  <c r="AB109" i="1" s="1"/>
  <c r="AC109" i="1" s="1"/>
  <c r="AE109" i="1" s="1"/>
  <c r="AF109" i="1" s="1"/>
  <c r="AG109" i="1" s="1"/>
  <c r="AH109" i="1" s="1"/>
  <c r="AJ109" i="1" s="1"/>
  <c r="AK109" i="1" s="1"/>
  <c r="AL109" i="1" s="1"/>
  <c r="AM109" i="1" s="1"/>
  <c r="AN109" i="1" s="1"/>
  <c r="AP109" i="1" s="1"/>
  <c r="AQ109" i="1" s="1"/>
  <c r="AR109" i="1" s="1"/>
  <c r="AS109" i="1" s="1"/>
  <c r="C111" i="1"/>
  <c r="C113" i="1" s="1"/>
  <c r="C114" i="1" s="1"/>
  <c r="D114" i="1" s="1"/>
  <c r="E114" i="1" s="1"/>
  <c r="F114" i="1" s="1"/>
  <c r="G114" i="1" s="1"/>
  <c r="H114" i="1" s="1"/>
  <c r="I114" i="1" s="1"/>
  <c r="K114" i="1" s="1"/>
  <c r="L114" i="1" s="1"/>
  <c r="M114" i="1" s="1"/>
  <c r="N114" i="1" s="1"/>
  <c r="P114" i="1" s="1"/>
  <c r="Q114" i="1" s="1"/>
  <c r="R114" i="1" s="1"/>
  <c r="S114" i="1" s="1"/>
  <c r="U114" i="1" s="1"/>
  <c r="V114" i="1" s="1"/>
  <c r="W114" i="1" s="1"/>
  <c r="X114" i="1" s="1"/>
  <c r="Z114" i="1" s="1"/>
  <c r="AA114" i="1" s="1"/>
  <c r="AB114" i="1" s="1"/>
  <c r="AC114" i="1" s="1"/>
  <c r="AE114" i="1" s="1"/>
  <c r="AF114" i="1" s="1"/>
  <c r="AG114" i="1" s="1"/>
  <c r="AH114" i="1" s="1"/>
  <c r="AJ114" i="1" s="1"/>
  <c r="AK114" i="1" s="1"/>
  <c r="AL114" i="1" s="1"/>
  <c r="AM114" i="1" s="1"/>
  <c r="AN114" i="1" s="1"/>
  <c r="AP114" i="1" s="1"/>
  <c r="AQ114" i="1" s="1"/>
  <c r="AR114" i="1" s="1"/>
  <c r="AS114" i="1" s="1"/>
  <c r="Z5" i="2"/>
  <c r="Z6" i="2"/>
  <c r="I9" i="3"/>
  <c r="AP64" i="1" l="1"/>
  <c r="AV33" i="1"/>
  <c r="AW33" i="1" s="1"/>
  <c r="AV51" i="1"/>
  <c r="AW51" i="1" s="1"/>
  <c r="AV27" i="1"/>
  <c r="AW27" i="1" s="1"/>
  <c r="D110" i="10"/>
  <c r="D111" i="10" s="1"/>
  <c r="E111" i="10" s="1"/>
  <c r="F111" i="10" s="1"/>
  <c r="G111" i="10" s="1"/>
  <c r="H111" i="10" s="1"/>
  <c r="I111" i="10" s="1"/>
  <c r="J111" i="10" s="1"/>
  <c r="K111" i="10" s="1"/>
  <c r="L111" i="10" s="1"/>
  <c r="M111" i="10" s="1"/>
  <c r="N111" i="10" s="1"/>
  <c r="O111" i="10" s="1"/>
  <c r="P111" i="10" s="1"/>
  <c r="Q111" i="10" s="1"/>
  <c r="R111" i="10" s="1"/>
  <c r="S111" i="10" s="1"/>
  <c r="T111" i="10" s="1"/>
  <c r="U111" i="10" s="1"/>
  <c r="V111" i="10" s="1"/>
  <c r="W111" i="10" s="1"/>
  <c r="X111" i="10" s="1"/>
  <c r="Y111" i="10" s="1"/>
  <c r="Z111" i="10" s="1"/>
  <c r="AA111" i="10" s="1"/>
  <c r="AB111" i="10" s="1"/>
  <c r="AC111" i="10" s="1"/>
  <c r="AD111" i="10" s="1"/>
  <c r="AE111" i="10" s="1"/>
  <c r="AF111" i="10" s="1"/>
  <c r="AG111" i="10" s="1"/>
  <c r="AH111" i="10" s="1"/>
  <c r="AI111" i="10" s="1"/>
  <c r="AJ111" i="10" s="1"/>
  <c r="AK111" i="10" s="1"/>
  <c r="AL111" i="10" s="1"/>
  <c r="AM111" i="10" s="1"/>
  <c r="AN111" i="10" s="1"/>
  <c r="AO111" i="10" s="1"/>
  <c r="AP111" i="10" s="1"/>
  <c r="AQ111" i="10" s="1"/>
  <c r="AR111" i="10" s="1"/>
  <c r="AS111" i="10" s="1"/>
  <c r="AT111" i="10" s="1"/>
  <c r="AU111" i="10" s="1"/>
  <c r="AV111" i="10" s="1"/>
  <c r="AW111" i="10" s="1"/>
  <c r="AX111" i="10" s="1"/>
  <c r="AY111" i="10" s="1"/>
  <c r="AZ111" i="10" s="1"/>
  <c r="BA111" i="10" s="1"/>
  <c r="BB111" i="10" s="1"/>
  <c r="BC111" i="10" s="1"/>
  <c r="BD111" i="10" s="1"/>
  <c r="BE111" i="10" s="1"/>
  <c r="AA59" i="10"/>
  <c r="D99" i="10" s="1"/>
  <c r="D100" i="10" s="1"/>
  <c r="D101" i="10" s="1"/>
  <c r="E101" i="10" s="1"/>
  <c r="F101" i="10" s="1"/>
  <c r="G101" i="10" s="1"/>
  <c r="H101" i="10" s="1"/>
  <c r="I101" i="10" s="1"/>
  <c r="J101" i="10" s="1"/>
  <c r="K101" i="10" s="1"/>
  <c r="L101" i="10" s="1"/>
  <c r="M101" i="10" s="1"/>
  <c r="N101" i="10" s="1"/>
  <c r="O101" i="10" s="1"/>
  <c r="P101" i="10" s="1"/>
  <c r="Q101" i="10" s="1"/>
  <c r="R101" i="10" s="1"/>
  <c r="S101" i="10" s="1"/>
  <c r="T101" i="10" s="1"/>
  <c r="U101" i="10" s="1"/>
  <c r="V101" i="10" s="1"/>
  <c r="W101" i="10" s="1"/>
  <c r="X101" i="10" s="1"/>
  <c r="Y101" i="10" s="1"/>
  <c r="Z101" i="10" s="1"/>
  <c r="AA101" i="10" s="1"/>
  <c r="AB101" i="10" s="1"/>
  <c r="AC101" i="10" s="1"/>
  <c r="AD101" i="10" s="1"/>
  <c r="AE101" i="10" s="1"/>
  <c r="AF101" i="10" s="1"/>
  <c r="AG101" i="10" s="1"/>
  <c r="AH101" i="10" s="1"/>
  <c r="AI101" i="10" s="1"/>
  <c r="AJ101" i="10" s="1"/>
  <c r="AK101" i="10" s="1"/>
  <c r="AL101" i="10" s="1"/>
  <c r="AM101" i="10" s="1"/>
  <c r="AN101" i="10" s="1"/>
  <c r="AO101" i="10" s="1"/>
  <c r="AP101" i="10" s="1"/>
  <c r="AQ101" i="10" s="1"/>
  <c r="AR101" i="10" s="1"/>
  <c r="AS101" i="10" s="1"/>
  <c r="AT101" i="10" s="1"/>
  <c r="AU101" i="10" s="1"/>
  <c r="AV101" i="10" s="1"/>
  <c r="AW101" i="10" s="1"/>
  <c r="AX101" i="10" s="1"/>
  <c r="AY101" i="10" s="1"/>
  <c r="AZ101" i="10" s="1"/>
  <c r="BA101" i="10" s="1"/>
  <c r="BB101" i="10" s="1"/>
  <c r="BC101" i="10" s="1"/>
  <c r="BD101" i="10" s="1"/>
  <c r="BE101" i="10" s="1"/>
  <c r="AJ69" i="10"/>
  <c r="AA59" i="11"/>
  <c r="D99" i="11" s="1"/>
  <c r="D100" i="11" s="1"/>
  <c r="D101" i="11" s="1"/>
  <c r="E101" i="11" s="1"/>
  <c r="F101" i="11" s="1"/>
  <c r="G101" i="11" s="1"/>
  <c r="H101" i="11" s="1"/>
  <c r="I101" i="11" s="1"/>
  <c r="J101" i="11" s="1"/>
  <c r="K101" i="11" s="1"/>
  <c r="L101" i="11" s="1"/>
  <c r="M101" i="11" s="1"/>
  <c r="N101" i="11" s="1"/>
  <c r="O101" i="11" s="1"/>
  <c r="P101" i="11" s="1"/>
  <c r="Q101" i="11" s="1"/>
  <c r="R101" i="11" s="1"/>
  <c r="S101" i="11" s="1"/>
  <c r="T101" i="11" s="1"/>
  <c r="U101" i="11" s="1"/>
  <c r="V101" i="11" s="1"/>
  <c r="W101" i="11" s="1"/>
  <c r="X101" i="11" s="1"/>
  <c r="Y101" i="11" s="1"/>
  <c r="Z101" i="11" s="1"/>
  <c r="AA101" i="11" s="1"/>
  <c r="AB101" i="11" s="1"/>
  <c r="AC101" i="11" s="1"/>
  <c r="AD101" i="11" s="1"/>
  <c r="AE101" i="11" s="1"/>
  <c r="AF101" i="11" s="1"/>
  <c r="AG101" i="11" s="1"/>
  <c r="AH101" i="11" s="1"/>
  <c r="AI101" i="11" s="1"/>
  <c r="AJ101" i="11" s="1"/>
  <c r="AK101" i="11" s="1"/>
  <c r="AL101" i="11" s="1"/>
  <c r="AM101" i="11" s="1"/>
  <c r="AN101" i="11" s="1"/>
  <c r="AO101" i="11" s="1"/>
  <c r="AP101" i="11" s="1"/>
  <c r="AQ101" i="11" s="1"/>
  <c r="AR101" i="11" s="1"/>
  <c r="AS101" i="11" s="1"/>
  <c r="AT101" i="11" s="1"/>
  <c r="AU101" i="11" s="1"/>
  <c r="AV101" i="11" s="1"/>
  <c r="AW101" i="11" s="1"/>
  <c r="AX101" i="11" s="1"/>
  <c r="AY101" i="11" s="1"/>
  <c r="AZ101" i="11" s="1"/>
  <c r="BA101" i="11" s="1"/>
  <c r="BB101" i="11" s="1"/>
  <c r="BC101" i="11" s="1"/>
  <c r="BD101" i="11" s="1"/>
  <c r="BE101" i="11" s="1"/>
  <c r="W59" i="11"/>
  <c r="D94" i="11" s="1"/>
  <c r="D95" i="11" s="1"/>
  <c r="D96" i="11" s="1"/>
  <c r="E96" i="11" s="1"/>
  <c r="F96" i="11" s="1"/>
  <c r="G96" i="11" s="1"/>
  <c r="H96" i="11" s="1"/>
  <c r="I96" i="11" s="1"/>
  <c r="J96" i="11" s="1"/>
  <c r="K96" i="11" s="1"/>
  <c r="L96" i="11" s="1"/>
  <c r="M96" i="11" s="1"/>
  <c r="N96" i="11" s="1"/>
  <c r="O96" i="11" s="1"/>
  <c r="P96" i="11" s="1"/>
  <c r="Q96" i="11" s="1"/>
  <c r="R96" i="11" s="1"/>
  <c r="S96" i="11" s="1"/>
  <c r="T96" i="11" s="1"/>
  <c r="U96" i="11" s="1"/>
  <c r="V96" i="11" s="1"/>
  <c r="W96" i="11" s="1"/>
  <c r="X96" i="11" s="1"/>
  <c r="Y96" i="11" s="1"/>
  <c r="Z96" i="11" s="1"/>
  <c r="AA96" i="11" s="1"/>
  <c r="AB96" i="11" s="1"/>
  <c r="AC96" i="11" s="1"/>
  <c r="AD96" i="11" s="1"/>
  <c r="AE96" i="11" s="1"/>
  <c r="AF96" i="11" s="1"/>
  <c r="AG96" i="11" s="1"/>
  <c r="AH96" i="11" s="1"/>
  <c r="AI96" i="11" s="1"/>
  <c r="AJ96" i="11" s="1"/>
  <c r="AK96" i="11" s="1"/>
  <c r="AL96" i="11" s="1"/>
  <c r="AM96" i="11" s="1"/>
  <c r="AN96" i="11" s="1"/>
  <c r="AO96" i="11" s="1"/>
  <c r="AP96" i="11" s="1"/>
  <c r="AQ96" i="11" s="1"/>
  <c r="AR96" i="11" s="1"/>
  <c r="AS96" i="11" s="1"/>
  <c r="AT96" i="11" s="1"/>
  <c r="AU96" i="11" s="1"/>
  <c r="AV96" i="11" s="1"/>
  <c r="AW96" i="11" s="1"/>
  <c r="AX96" i="11" s="1"/>
  <c r="AY96" i="11" s="1"/>
  <c r="AZ96" i="11" s="1"/>
  <c r="BA96" i="11" s="1"/>
  <c r="BB96" i="11" s="1"/>
  <c r="BC96" i="11" s="1"/>
  <c r="BD96" i="11" s="1"/>
  <c r="BE96" i="11" s="1"/>
  <c r="AT33" i="1"/>
  <c r="AT35" i="1"/>
  <c r="AV35" i="1" s="1"/>
  <c r="AW35" i="1" s="1"/>
  <c r="C82" i="11"/>
  <c r="C80" i="11"/>
  <c r="D103" i="11" s="1"/>
  <c r="D105" i="11" s="1"/>
  <c r="D106" i="11" s="1"/>
  <c r="E106" i="11" s="1"/>
  <c r="F106" i="11" s="1"/>
  <c r="G106" i="11" s="1"/>
  <c r="H106" i="11" s="1"/>
  <c r="I106" i="11" s="1"/>
  <c r="J106" i="11" s="1"/>
  <c r="K106" i="11" s="1"/>
  <c r="L106" i="11" s="1"/>
  <c r="M106" i="11" s="1"/>
  <c r="N106" i="11" s="1"/>
  <c r="O106" i="11" s="1"/>
  <c r="P106" i="11" s="1"/>
  <c r="Q106" i="11" s="1"/>
  <c r="R106" i="11" s="1"/>
  <c r="S106" i="11" s="1"/>
  <c r="T106" i="11" s="1"/>
  <c r="U106" i="11" s="1"/>
  <c r="V106" i="11" s="1"/>
  <c r="W106" i="11" s="1"/>
  <c r="X106" i="11" s="1"/>
  <c r="Y106" i="11" s="1"/>
  <c r="Z106" i="11" s="1"/>
  <c r="AA106" i="11" s="1"/>
  <c r="AB106" i="11" s="1"/>
  <c r="AC106" i="11" s="1"/>
  <c r="AD106" i="11" s="1"/>
  <c r="AE106" i="11" s="1"/>
  <c r="AF106" i="11" s="1"/>
  <c r="AG106" i="11" s="1"/>
  <c r="AH106" i="11" s="1"/>
  <c r="AI106" i="11" s="1"/>
  <c r="AJ106" i="11" s="1"/>
  <c r="AK106" i="11" s="1"/>
  <c r="AL106" i="11" s="1"/>
  <c r="AM106" i="11" s="1"/>
  <c r="AN106" i="11" s="1"/>
  <c r="AO106" i="11" s="1"/>
  <c r="AP106" i="11" s="1"/>
  <c r="AQ106" i="11" s="1"/>
  <c r="AR106" i="11" s="1"/>
  <c r="AS106" i="11" s="1"/>
  <c r="AT106" i="11" s="1"/>
  <c r="AU106" i="11" s="1"/>
  <c r="AV106" i="11" s="1"/>
  <c r="AW106" i="11" s="1"/>
  <c r="AX106" i="11" s="1"/>
  <c r="AY106" i="11" s="1"/>
  <c r="AZ106" i="11" s="1"/>
  <c r="BA106" i="11" s="1"/>
  <c r="BB106" i="11" s="1"/>
  <c r="BC106" i="11" s="1"/>
  <c r="BD106" i="11" s="1"/>
  <c r="BE106" i="11" s="1"/>
  <c r="AV46" i="1"/>
  <c r="AW46" i="1" s="1"/>
  <c r="AV38" i="1"/>
  <c r="AW38" i="1" s="1"/>
  <c r="AV32" i="1"/>
  <c r="AW32" i="1" s="1"/>
  <c r="AT38" i="1"/>
  <c r="AT25" i="1"/>
  <c r="AV25" i="1" s="1"/>
  <c r="AW25" i="1" s="1"/>
  <c r="Z7" i="2"/>
  <c r="Z8" i="2"/>
  <c r="AV30" i="1"/>
  <c r="AW30" i="1" s="1"/>
  <c r="AJ67" i="10"/>
  <c r="W59" i="10"/>
  <c r="D94" i="10" s="1"/>
  <c r="D95" i="10" s="1"/>
  <c r="D96" i="10" s="1"/>
  <c r="E96" i="10" s="1"/>
  <c r="F96" i="10" s="1"/>
  <c r="G96" i="10" s="1"/>
  <c r="H96" i="10" s="1"/>
  <c r="I96" i="10" s="1"/>
  <c r="J96" i="10" s="1"/>
  <c r="K96" i="10" s="1"/>
  <c r="L96" i="10" s="1"/>
  <c r="M96" i="10" s="1"/>
  <c r="N96" i="10" s="1"/>
  <c r="O96" i="10" s="1"/>
  <c r="P96" i="10" s="1"/>
  <c r="Q96" i="10" s="1"/>
  <c r="R96" i="10" s="1"/>
  <c r="S96" i="10" s="1"/>
  <c r="T96" i="10" s="1"/>
  <c r="U96" i="10" s="1"/>
  <c r="V96" i="10" s="1"/>
  <c r="W96" i="10" s="1"/>
  <c r="X96" i="10" s="1"/>
  <c r="Y96" i="10" s="1"/>
  <c r="Z96" i="10" s="1"/>
  <c r="AA96" i="10" s="1"/>
  <c r="AB96" i="10" s="1"/>
  <c r="AC96" i="10" s="1"/>
  <c r="AD96" i="10" s="1"/>
  <c r="AE96" i="10" s="1"/>
  <c r="AF96" i="10" s="1"/>
  <c r="AG96" i="10" s="1"/>
  <c r="AH96" i="10" s="1"/>
  <c r="AI96" i="10" s="1"/>
  <c r="AJ96" i="10" s="1"/>
  <c r="AK96" i="10" s="1"/>
  <c r="AL96" i="10" s="1"/>
  <c r="AM96" i="10" s="1"/>
  <c r="AN96" i="10" s="1"/>
  <c r="AO96" i="10" s="1"/>
  <c r="AP96" i="10" s="1"/>
  <c r="AQ96" i="10" s="1"/>
  <c r="AR96" i="10" s="1"/>
  <c r="AS96" i="10" s="1"/>
  <c r="AT96" i="10" s="1"/>
  <c r="AU96" i="10" s="1"/>
  <c r="AV96" i="10" s="1"/>
  <c r="AW96" i="10" s="1"/>
  <c r="AX96" i="10" s="1"/>
  <c r="AY96" i="10" s="1"/>
  <c r="AZ96" i="10" s="1"/>
  <c r="BA96" i="10" s="1"/>
  <c r="BB96" i="10" s="1"/>
  <c r="BC96" i="10" s="1"/>
  <c r="BD96" i="10" s="1"/>
  <c r="BE96" i="10" s="1"/>
  <c r="AT52" i="1"/>
  <c r="AV52" i="1" s="1"/>
  <c r="AW52" i="1" s="1"/>
  <c r="AT27" i="1"/>
  <c r="D75" i="11"/>
  <c r="AT36" i="1"/>
  <c r="AV36" i="1" s="1"/>
  <c r="AW36" i="1" s="1"/>
  <c r="AT54" i="1"/>
  <c r="AV54" i="1" s="1"/>
  <c r="AW54" i="1" s="1"/>
  <c r="AP65" i="1"/>
  <c r="AP66" i="1"/>
  <c r="C73" i="1"/>
  <c r="AT109" i="1"/>
  <c r="AV109" i="1" s="1"/>
  <c r="AT114" i="1"/>
  <c r="AV114" i="1" s="1"/>
  <c r="C101" i="1"/>
  <c r="C103" i="1" s="1"/>
  <c r="C104" i="1" s="1"/>
  <c r="D104" i="1" s="1"/>
  <c r="E104" i="1" s="1"/>
  <c r="F104" i="1" s="1"/>
  <c r="G104" i="1" s="1"/>
  <c r="H104" i="1" s="1"/>
  <c r="I104" i="1" s="1"/>
  <c r="K104" i="1" s="1"/>
  <c r="L104" i="1" s="1"/>
  <c r="M104" i="1" s="1"/>
  <c r="N104" i="1" s="1"/>
  <c r="P104" i="1" s="1"/>
  <c r="Q104" i="1" s="1"/>
  <c r="R104" i="1" s="1"/>
  <c r="S104" i="1" s="1"/>
  <c r="U104" i="1" s="1"/>
  <c r="V104" i="1" s="1"/>
  <c r="W104" i="1" s="1"/>
  <c r="X104" i="1" s="1"/>
  <c r="Z104" i="1" s="1"/>
  <c r="AA104" i="1" s="1"/>
  <c r="AB104" i="1" s="1"/>
  <c r="AC104" i="1" s="1"/>
  <c r="AE104" i="1" s="1"/>
  <c r="AF104" i="1" s="1"/>
  <c r="AG104" i="1" s="1"/>
  <c r="AH104" i="1" s="1"/>
  <c r="AJ104" i="1" s="1"/>
  <c r="AK104" i="1" s="1"/>
  <c r="AL104" i="1" s="1"/>
  <c r="AM104" i="1" s="1"/>
  <c r="AN104" i="1" s="1"/>
  <c r="AP104" i="1" s="1"/>
  <c r="AQ104" i="1" s="1"/>
  <c r="AR104" i="1" s="1"/>
  <c r="AS104" i="1" s="1"/>
  <c r="AE57" i="1"/>
  <c r="C97" i="1" s="1"/>
  <c r="C98" i="1" s="1"/>
  <c r="C99" i="1" s="1"/>
  <c r="D99" i="1" s="1"/>
  <c r="E99" i="1" s="1"/>
  <c r="F99" i="1" s="1"/>
  <c r="G99" i="1" s="1"/>
  <c r="H99" i="1" s="1"/>
  <c r="I99" i="1" s="1"/>
  <c r="K99" i="1" s="1"/>
  <c r="L99" i="1" s="1"/>
  <c r="M99" i="1" s="1"/>
  <c r="N99" i="1" s="1"/>
  <c r="P99" i="1" s="1"/>
  <c r="Q99" i="1" s="1"/>
  <c r="R99" i="1" s="1"/>
  <c r="S99" i="1" s="1"/>
  <c r="U99" i="1" s="1"/>
  <c r="V99" i="1" s="1"/>
  <c r="W99" i="1" s="1"/>
  <c r="X99" i="1" s="1"/>
  <c r="Z99" i="1" s="1"/>
  <c r="AA99" i="1" s="1"/>
  <c r="AB99" i="1" s="1"/>
  <c r="AC99" i="1" s="1"/>
  <c r="AE99" i="1" s="1"/>
  <c r="AF99" i="1" s="1"/>
  <c r="AG99" i="1" s="1"/>
  <c r="AH99" i="1" s="1"/>
  <c r="AJ99" i="1" s="1"/>
  <c r="AK99" i="1" s="1"/>
  <c r="AL99" i="1" s="1"/>
  <c r="AM99" i="1" s="1"/>
  <c r="AN99" i="1" s="1"/>
  <c r="AP99" i="1" s="1"/>
  <c r="AQ99" i="1" s="1"/>
  <c r="AR99" i="1" s="1"/>
  <c r="AS99" i="1" s="1"/>
  <c r="Z57" i="1"/>
  <c r="C92" i="1" s="1"/>
  <c r="C93" i="1" s="1"/>
  <c r="C94" i="1" s="1"/>
  <c r="D94" i="1" s="1"/>
  <c r="E94" i="1" s="1"/>
  <c r="F94" i="1" s="1"/>
  <c r="G94" i="1" s="1"/>
  <c r="H94" i="1" s="1"/>
  <c r="I94" i="1" s="1"/>
  <c r="K94" i="1" s="1"/>
  <c r="L94" i="1" s="1"/>
  <c r="M94" i="1" s="1"/>
  <c r="N94" i="1" s="1"/>
  <c r="P94" i="1" s="1"/>
  <c r="Q94" i="1" s="1"/>
  <c r="R94" i="1" s="1"/>
  <c r="S94" i="1" s="1"/>
  <c r="U94" i="1" s="1"/>
  <c r="V94" i="1" s="1"/>
  <c r="W94" i="1" s="1"/>
  <c r="X94" i="1" s="1"/>
  <c r="Z94" i="1" s="1"/>
  <c r="AA94" i="1" s="1"/>
  <c r="AB94" i="1" s="1"/>
  <c r="AC94" i="1" s="1"/>
  <c r="AE94" i="1" s="1"/>
  <c r="AF94" i="1" s="1"/>
  <c r="AG94" i="1" s="1"/>
  <c r="AH94" i="1" s="1"/>
  <c r="AJ94" i="1" s="1"/>
  <c r="AK94" i="1" s="1"/>
  <c r="AL94" i="1" s="1"/>
  <c r="AM94" i="1" s="1"/>
  <c r="AN94" i="1" s="1"/>
  <c r="AP94" i="1" s="1"/>
  <c r="AQ94" i="1" s="1"/>
  <c r="AR94" i="1" s="1"/>
  <c r="AS94" i="1" s="1"/>
  <c r="AJ69" i="11"/>
  <c r="AJ67" i="11"/>
  <c r="AJ68" i="11"/>
  <c r="AW114" i="1" l="1"/>
  <c r="AZ114" i="1" s="1"/>
  <c r="BA114" i="1" s="1"/>
  <c r="BB114" i="1" s="1"/>
  <c r="BC114" i="1" s="1"/>
  <c r="BD114" i="1" s="1"/>
  <c r="BE114" i="1" s="1"/>
  <c r="BF114" i="1" s="1"/>
  <c r="BG114" i="1" s="1"/>
  <c r="BH114" i="1" s="1"/>
  <c r="BI114" i="1" s="1"/>
  <c r="BJ114" i="1" s="1"/>
  <c r="BK114" i="1" s="1"/>
  <c r="BL114" i="1" s="1"/>
  <c r="AW109" i="1"/>
  <c r="AZ109" i="1" s="1"/>
  <c r="BA109" i="1" s="1"/>
  <c r="BB109" i="1" s="1"/>
  <c r="BC109" i="1" s="1"/>
  <c r="BD109" i="1" s="1"/>
  <c r="BE109" i="1" s="1"/>
  <c r="BF109" i="1" s="1"/>
  <c r="BG109" i="1" s="1"/>
  <c r="BH109" i="1" s="1"/>
  <c r="BI109" i="1" s="1"/>
  <c r="BJ109" i="1" s="1"/>
  <c r="BK109" i="1" s="1"/>
  <c r="BL109" i="1" s="1"/>
  <c r="AT94" i="1"/>
  <c r="AV94" i="1" s="1"/>
  <c r="AT99" i="1"/>
  <c r="AV99" i="1" s="1"/>
  <c r="AT104" i="1"/>
  <c r="AV104" i="1" s="1"/>
  <c r="AW94" i="1" l="1"/>
  <c r="AZ94" i="1" s="1"/>
  <c r="BA94" i="1" s="1"/>
  <c r="BB94" i="1" s="1"/>
  <c r="BC94" i="1" s="1"/>
  <c r="BD94" i="1" s="1"/>
  <c r="BE94" i="1" s="1"/>
  <c r="BF94" i="1" s="1"/>
  <c r="BG94" i="1" s="1"/>
  <c r="BH94" i="1" s="1"/>
  <c r="BI94" i="1" s="1"/>
  <c r="BJ94" i="1" s="1"/>
  <c r="BK94" i="1" s="1"/>
  <c r="BL94" i="1" s="1"/>
  <c r="AW104" i="1"/>
  <c r="AZ104" i="1" s="1"/>
  <c r="BA104" i="1" s="1"/>
  <c r="BB104" i="1" s="1"/>
  <c r="BC104" i="1" s="1"/>
  <c r="BD104" i="1" s="1"/>
  <c r="BE104" i="1" s="1"/>
  <c r="BF104" i="1" s="1"/>
  <c r="BG104" i="1" s="1"/>
  <c r="BH104" i="1" s="1"/>
  <c r="BI104" i="1" s="1"/>
  <c r="BJ104" i="1" s="1"/>
  <c r="BK104" i="1" s="1"/>
  <c r="BL104" i="1" s="1"/>
  <c r="AW99" i="1"/>
  <c r="AZ99" i="1" s="1"/>
  <c r="BA99" i="1" s="1"/>
  <c r="BB99" i="1" s="1"/>
  <c r="BC99" i="1" s="1"/>
  <c r="BD99" i="1" s="1"/>
  <c r="BE99" i="1" s="1"/>
  <c r="BF99" i="1" s="1"/>
  <c r="BG99" i="1" s="1"/>
  <c r="BH99" i="1" s="1"/>
  <c r="BI99" i="1" s="1"/>
  <c r="BJ99" i="1" s="1"/>
  <c r="BK99" i="1" s="1"/>
  <c r="BL99" i="1" s="1"/>
</calcChain>
</file>

<file path=xl/sharedStrings.xml><?xml version="1.0" encoding="utf-8"?>
<sst xmlns="http://schemas.openxmlformats.org/spreadsheetml/2006/main" count="831" uniqueCount="189">
  <si>
    <t>Total</t>
  </si>
  <si>
    <t>Group</t>
  </si>
  <si>
    <t>Silver Cloud</t>
  </si>
  <si>
    <t>GSH TP</t>
  </si>
  <si>
    <t>GSH F2F</t>
  </si>
  <si>
    <t>Assessments</t>
  </si>
  <si>
    <t>Penny</t>
  </si>
  <si>
    <t>Asha</t>
  </si>
  <si>
    <t>Evelyn</t>
  </si>
  <si>
    <t>Chris</t>
  </si>
  <si>
    <t>Amas</t>
  </si>
  <si>
    <t>Tey</t>
  </si>
  <si>
    <t>Alex</t>
  </si>
  <si>
    <t>Emma</t>
  </si>
  <si>
    <t>Imogen</t>
  </si>
  <si>
    <t>Bianca</t>
  </si>
  <si>
    <t>Taiwo</t>
  </si>
  <si>
    <t>1.1.16-31.12.16</t>
  </si>
  <si>
    <t>Ciara</t>
  </si>
  <si>
    <t>Therapist</t>
  </si>
  <si>
    <t>w/c 26/09/16</t>
  </si>
  <si>
    <t>Notes</t>
  </si>
  <si>
    <t>3.10.16</t>
  </si>
  <si>
    <t>10.10.16</t>
  </si>
  <si>
    <t>17.10.16</t>
  </si>
  <si>
    <t>24.10.16</t>
  </si>
  <si>
    <t xml:space="preserve">Barbara Idowu </t>
  </si>
  <si>
    <t>CBT</t>
  </si>
  <si>
    <t>Step 3</t>
  </si>
  <si>
    <t xml:space="preserve">awaiting form to be returned </t>
  </si>
  <si>
    <t>Christa Shehadeh</t>
  </si>
  <si>
    <t>Elana Mclaughlin</t>
  </si>
  <si>
    <t xml:space="preserve">annual leave    </t>
  </si>
  <si>
    <t>Step 2</t>
  </si>
  <si>
    <t>Florence Ejemai</t>
  </si>
  <si>
    <t>Treatment booked into 10 oclcok assessment slot email sent to Max, assessment slot added for Tuesday at 5pm</t>
  </si>
  <si>
    <t>A/L Monday / Tuesday</t>
  </si>
  <si>
    <t>CBT Trainee</t>
  </si>
  <si>
    <t>Harpreet Sanghara</t>
  </si>
  <si>
    <t>annual leave</t>
  </si>
  <si>
    <t>childrens safe guarding training</t>
  </si>
  <si>
    <t xml:space="preserve">A/L Monday </t>
  </si>
  <si>
    <t>16/17</t>
  </si>
  <si>
    <t>John Gittos</t>
  </si>
  <si>
    <t>Kish Pancholi</t>
  </si>
  <si>
    <t>annual leave &amp; meeting with BME</t>
  </si>
  <si>
    <t>Lorraine Jones</t>
  </si>
  <si>
    <t>long term leave</t>
  </si>
  <si>
    <t>Louise Neervoort</t>
  </si>
  <si>
    <t>Lumka Tutani</t>
  </si>
  <si>
    <t>Maxwell Omo-Adeje</t>
  </si>
  <si>
    <t>Pamela Proud</t>
  </si>
  <si>
    <t>Sophie Albery</t>
  </si>
  <si>
    <t>Stephanie Archer</t>
  </si>
  <si>
    <t>Stuart Pack</t>
  </si>
  <si>
    <t>Tanya Shrimpton</t>
  </si>
  <si>
    <t>Natalie Mills</t>
  </si>
  <si>
    <t>Paul Kerrison</t>
  </si>
  <si>
    <t xml:space="preserve">annual leave  Monday </t>
  </si>
  <si>
    <t xml:space="preserve">Annual Leave </t>
  </si>
  <si>
    <t>Aysha Begum</t>
  </si>
  <si>
    <t>Clinical Psychologist</t>
  </si>
  <si>
    <t>Sarah Robinson</t>
  </si>
  <si>
    <t>extra assessments</t>
  </si>
  <si>
    <t>Stephanie Lambert</t>
  </si>
  <si>
    <t>A/L  Tuesday/Wednesday/Thursday</t>
  </si>
  <si>
    <t>Debbie Warden</t>
  </si>
  <si>
    <t>Counsellor</t>
  </si>
  <si>
    <t xml:space="preserve">A/L Thursday/Friday </t>
  </si>
  <si>
    <t>Dorothy McQueen</t>
  </si>
  <si>
    <t>Noel Brown</t>
  </si>
  <si>
    <t>Pam Miles</t>
  </si>
  <si>
    <t>Sharon Emerson</t>
  </si>
  <si>
    <t xml:space="preserve">for next week only </t>
  </si>
  <si>
    <t>Long term sick</t>
  </si>
  <si>
    <t>PWP</t>
  </si>
  <si>
    <t xml:space="preserve">annual leave </t>
  </si>
  <si>
    <t>A/L Monday mentor meeting Tuesday</t>
  </si>
  <si>
    <t>UCL Introduction</t>
  </si>
  <si>
    <t>A/L Friday</t>
  </si>
  <si>
    <t>A/L Wednesday/Thursday/Friday</t>
  </si>
  <si>
    <t>A/L Tuesday</t>
  </si>
  <si>
    <t>Jury Service</t>
  </si>
  <si>
    <t>Jury Service Whole Week</t>
  </si>
  <si>
    <t>Whole Team meeting</t>
  </si>
  <si>
    <t>LIT step 2</t>
  </si>
  <si>
    <t>A/L Monday/Tuesday</t>
  </si>
  <si>
    <t>Senior PWP</t>
  </si>
  <si>
    <t>Monday interview,  Wednesday Motivational interviews</t>
  </si>
  <si>
    <t xml:space="preserve">Motivational interview skills </t>
  </si>
  <si>
    <t>A/L Thursday/Friday</t>
  </si>
  <si>
    <t>Toil Tuesday -  A/L  Wednesday</t>
  </si>
  <si>
    <t>Leanne</t>
  </si>
  <si>
    <t>Average number of sessions</t>
  </si>
  <si>
    <t>Working Weeks</t>
  </si>
  <si>
    <t>Total Booked Clinical hours</t>
  </si>
  <si>
    <t>Telephone GSH</t>
  </si>
  <si>
    <t>No. of sessions</t>
  </si>
  <si>
    <t>Total clinical mins</t>
  </si>
  <si>
    <t>F2F GSH</t>
  </si>
  <si>
    <t>Total patient throughput</t>
  </si>
  <si>
    <t>Clinician</t>
  </si>
  <si>
    <t>Role</t>
  </si>
  <si>
    <t>Trainee PWP</t>
  </si>
  <si>
    <t>Size of group</t>
  </si>
  <si>
    <t>No of sessios</t>
  </si>
  <si>
    <t>Groups</t>
  </si>
  <si>
    <t>Varience</t>
  </si>
  <si>
    <t>Expected booked clinical hours</t>
  </si>
  <si>
    <t>To achieve 16.8% access</t>
  </si>
  <si>
    <t>Actual if we have - Insert weekly amount below</t>
  </si>
  <si>
    <t>Total number of assessments all job plans</t>
  </si>
  <si>
    <t>Assessments available after factoring in staff leave etc</t>
  </si>
  <si>
    <t>Number of assessments after factoring in DNA rates</t>
  </si>
  <si>
    <t>Dispersal of assessments</t>
  </si>
  <si>
    <t>1.4.16 to 31.1.17</t>
  </si>
  <si>
    <t>Total Referrals (Excluding Workshop)</t>
  </si>
  <si>
    <t>Rio History upto 1 year</t>
  </si>
  <si>
    <t>Rio History</t>
  </si>
  <si>
    <t>Interpreter</t>
  </si>
  <si>
    <t xml:space="preserve"> </t>
  </si>
  <si>
    <t>wte</t>
  </si>
  <si>
    <t>f2f</t>
  </si>
  <si>
    <t>tp</t>
  </si>
  <si>
    <t>sc</t>
  </si>
  <si>
    <t>1.1.17 to 21.2.17</t>
  </si>
  <si>
    <t>Total booked clinical contacts</t>
  </si>
  <si>
    <t>I need to see the total number of asseessments between the team</t>
  </si>
  <si>
    <t>Then I need to see the dispersal weekly</t>
  </si>
  <si>
    <t>Then I need to see how many treatments will start weekly</t>
  </si>
  <si>
    <t>Counselling</t>
  </si>
  <si>
    <t>Step Intensity</t>
  </si>
  <si>
    <t>going on the WL</t>
  </si>
  <si>
    <t>varience</t>
  </si>
  <si>
    <t>6 month fixed term to cover Penny</t>
  </si>
  <si>
    <t>6 month fixed term to cover Rebecca</t>
  </si>
  <si>
    <t>16/17 yr old only</t>
  </si>
  <si>
    <t>Leaving. Advert Out</t>
  </si>
  <si>
    <t>Retiering. Advert Out</t>
  </si>
  <si>
    <t>Fixed term covering 2x mat leave</t>
  </si>
  <si>
    <t>Folake</t>
  </si>
  <si>
    <t>Agency cover</t>
  </si>
  <si>
    <t>Step 2 Group</t>
  </si>
  <si>
    <t>Step 3 Group</t>
  </si>
  <si>
    <t xml:space="preserve">Treatment </t>
  </si>
  <si>
    <t>No. of patients</t>
  </si>
  <si>
    <t>CBT Coming Off</t>
  </si>
  <si>
    <t>Counselling Going On</t>
  </si>
  <si>
    <t>CBT Going On</t>
  </si>
  <si>
    <t>Counselling Coming Off</t>
  </si>
  <si>
    <t>Difference</t>
  </si>
  <si>
    <t>GSH TP Going On</t>
  </si>
  <si>
    <t>GSH TP Coming Off</t>
  </si>
  <si>
    <t>GSH F2F Going On</t>
  </si>
  <si>
    <t>Assumption Dispersal at Ax</t>
  </si>
  <si>
    <t>1.4.17</t>
  </si>
  <si>
    <t>31.3.18</t>
  </si>
  <si>
    <t>Cumulative</t>
  </si>
  <si>
    <t>Total step 3</t>
  </si>
  <si>
    <t>Total Step 2</t>
  </si>
  <si>
    <t>Silver Cloud Going On</t>
  </si>
  <si>
    <t>David Gladwell</t>
  </si>
  <si>
    <t>Honoary</t>
  </si>
  <si>
    <t>kuldeep</t>
  </si>
  <si>
    <t>step 3</t>
  </si>
  <si>
    <t>HI trainee</t>
  </si>
  <si>
    <t>Dispersal at Ax Actual</t>
  </si>
  <si>
    <t>Mat Leave</t>
  </si>
  <si>
    <t xml:space="preserve">Aya Shillingford </t>
  </si>
  <si>
    <t>Clayton</t>
  </si>
  <si>
    <t>recruited too</t>
  </si>
  <si>
    <t>STEP</t>
  </si>
  <si>
    <t>Mon</t>
  </si>
  <si>
    <t>TUE</t>
  </si>
  <si>
    <t>WED</t>
  </si>
  <si>
    <t>THU</t>
  </si>
  <si>
    <t>FRI</t>
  </si>
  <si>
    <t>Step 4</t>
  </si>
  <si>
    <t>TOTAL %</t>
  </si>
  <si>
    <t>TOTAL Ax.</t>
  </si>
  <si>
    <t>Total Admin (hours)</t>
  </si>
  <si>
    <t>Clinical Time (mins)</t>
  </si>
  <si>
    <t>Admin Time (mins)</t>
  </si>
  <si>
    <t>Total Admin Time</t>
  </si>
  <si>
    <t>Total Clinical &amp; Admin time (hours)</t>
  </si>
  <si>
    <t>Total Addittional time (hours)</t>
  </si>
  <si>
    <t>STEP 2</t>
  </si>
  <si>
    <t>STEP 3</t>
  </si>
  <si>
    <t>GTTT 16.8% Access Target - Job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</si>
</sst>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 tint="-0.1499984740745262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2"/>
      <name val="Arial"/>
      <family val="2"/>
    </font>
    <font>
      <b/>
      <i/>
      <sz val="22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i/>
      <sz val="14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1EFE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14" borderId="1" xfId="0" applyNumberFormat="1" applyFill="1" applyBorder="1" applyAlignment="1">
      <alignment horizontal="center"/>
    </xf>
    <xf numFmtId="0" fontId="0" fillId="18" borderId="0" xfId="0" applyFill="1"/>
    <xf numFmtId="0" fontId="0" fillId="18" borderId="0" xfId="0" applyFill="1" applyAlignment="1">
      <alignment horizontal="center"/>
    </xf>
    <xf numFmtId="0" fontId="0" fillId="18" borderId="0" xfId="0" applyFill="1" applyBorder="1"/>
    <xf numFmtId="0" fontId="0" fillId="18" borderId="0" xfId="0" applyFill="1" applyBorder="1" applyAlignment="1"/>
    <xf numFmtId="0" fontId="4" fillId="18" borderId="0" xfId="0" applyFont="1" applyFill="1"/>
    <xf numFmtId="9" fontId="0" fillId="0" borderId="0" xfId="1" applyFont="1"/>
    <xf numFmtId="0" fontId="0" fillId="3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5" xfId="0" applyFill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 vertical="center" wrapText="1"/>
    </xf>
    <xf numFmtId="9" fontId="0" fillId="14" borderId="1" xfId="1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 vertical="center" wrapText="1"/>
    </xf>
    <xf numFmtId="1" fontId="2" fillId="20" borderId="1" xfId="0" applyNumberFormat="1" applyFont="1" applyFill="1" applyBorder="1" applyAlignment="1">
      <alignment horizontal="center"/>
    </xf>
    <xf numFmtId="9" fontId="2" fillId="20" borderId="1" xfId="1" applyFont="1" applyFill="1" applyBorder="1" applyAlignment="1">
      <alignment horizontal="center"/>
    </xf>
    <xf numFmtId="1" fontId="2" fillId="0" borderId="0" xfId="0" applyNumberFormat="1" applyFont="1"/>
    <xf numFmtId="0" fontId="0" fillId="18" borderId="0" xfId="0" applyFont="1" applyFill="1"/>
    <xf numFmtId="0" fontId="0" fillId="0" borderId="0" xfId="0" applyFont="1"/>
    <xf numFmtId="0" fontId="2" fillId="0" borderId="0" xfId="0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1" borderId="1" xfId="0" applyFill="1" applyBorder="1" applyAlignment="1">
      <alignment horizontal="center" vertical="center" wrapText="1"/>
    </xf>
    <xf numFmtId="1" fontId="0" fillId="21" borderId="1" xfId="0" applyNumberFormat="1" applyFill="1" applyBorder="1" applyAlignment="1">
      <alignment horizontal="center"/>
    </xf>
    <xf numFmtId="9" fontId="0" fillId="21" borderId="1" xfId="1" applyFont="1" applyFill="1" applyBorder="1" applyAlignment="1">
      <alignment horizontal="center"/>
    </xf>
    <xf numFmtId="0" fontId="4" fillId="18" borderId="0" xfId="0" applyFont="1" applyFill="1" applyBorder="1" applyAlignment="1"/>
    <xf numFmtId="0" fontId="4" fillId="18" borderId="0" xfId="0" applyFont="1" applyFill="1" applyBorder="1"/>
    <xf numFmtId="0" fontId="4" fillId="0" borderId="0" xfId="0" applyFont="1"/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" fontId="0" fillId="18" borderId="0" xfId="0" applyNumberFormat="1" applyFill="1"/>
    <xf numFmtId="9" fontId="0" fillId="18" borderId="0" xfId="1" applyFont="1" applyFill="1"/>
    <xf numFmtId="0" fontId="0" fillId="0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18" borderId="0" xfId="0" applyFont="1" applyFill="1" applyBorder="1" applyAlignment="1"/>
    <xf numFmtId="9" fontId="0" fillId="18" borderId="0" xfId="0" applyNumberFormat="1" applyFill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5" fillId="1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18" borderId="0" xfId="0" applyFont="1" applyFill="1" applyAlignment="1">
      <alignment vertical="center"/>
    </xf>
    <xf numFmtId="0" fontId="5" fillId="18" borderId="0" xfId="0" applyFont="1" applyFill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5" fillId="21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9" fontId="5" fillId="18" borderId="0" xfId="1" applyFont="1" applyFill="1" applyAlignment="1">
      <alignment vertical="center"/>
    </xf>
    <xf numFmtId="1" fontId="5" fillId="14" borderId="1" xfId="0" applyNumberFormat="1" applyFont="1" applyFill="1" applyBorder="1" applyAlignment="1">
      <alignment horizontal="center" vertical="center"/>
    </xf>
    <xf numFmtId="9" fontId="5" fillId="14" borderId="1" xfId="1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vertical="center"/>
    </xf>
    <xf numFmtId="1" fontId="5" fillId="18" borderId="0" xfId="0" applyNumberFormat="1" applyFont="1" applyFill="1" applyAlignment="1">
      <alignment vertical="center"/>
    </xf>
    <xf numFmtId="9" fontId="5" fillId="21" borderId="1" xfId="1" applyFont="1" applyFill="1" applyBorder="1" applyAlignment="1">
      <alignment horizontal="center" vertical="center"/>
    </xf>
    <xf numFmtId="1" fontId="6" fillId="20" borderId="1" xfId="0" applyNumberFormat="1" applyFont="1" applyFill="1" applyBorder="1" applyAlignment="1">
      <alignment horizontal="center" vertical="center"/>
    </xf>
    <xf numFmtId="9" fontId="6" fillId="20" borderId="1" xfId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7" fillId="18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18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4" borderId="1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9" fillId="18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left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left" vertical="center" wrapText="1"/>
    </xf>
    <xf numFmtId="0" fontId="15" fillId="15" borderId="1" xfId="0" applyFont="1" applyFill="1" applyBorder="1" applyAlignment="1">
      <alignment vertical="center" wrapText="1"/>
    </xf>
    <xf numFmtId="0" fontId="8" fillId="13" borderId="8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center"/>
    </xf>
    <xf numFmtId="0" fontId="15" fillId="16" borderId="1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5" borderId="0" xfId="0" applyFont="1" applyFill="1" applyAlignment="1">
      <alignment vertical="center"/>
    </xf>
    <xf numFmtId="0" fontId="16" fillId="17" borderId="1" xfId="0" applyFont="1" applyFill="1" applyBorder="1" applyAlignment="1">
      <alignment vertical="center"/>
    </xf>
    <xf numFmtId="0" fontId="6" fillId="12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9" fontId="5" fillId="0" borderId="0" xfId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/>
    </xf>
    <xf numFmtId="0" fontId="21" fillId="17" borderId="8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vertical="center" wrapText="1"/>
    </xf>
    <xf numFmtId="164" fontId="19" fillId="16" borderId="1" xfId="0" applyNumberFormat="1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9" fontId="9" fillId="18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2" borderId="1" xfId="0" applyFont="1" applyFill="1" applyBorder="1" applyAlignment="1">
      <alignment horizontal="right" vertical="center"/>
    </xf>
    <xf numFmtId="9" fontId="9" fillId="18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21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/>
    </xf>
    <xf numFmtId="2" fontId="5" fillId="24" borderId="1" xfId="0" applyNumberFormat="1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18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23" fillId="24" borderId="1" xfId="0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14" borderId="0" xfId="0" applyNumberFormat="1" applyFont="1" applyFill="1" applyBorder="1" applyAlignment="1">
      <alignment horizontal="center" vertical="center"/>
    </xf>
    <xf numFmtId="1" fontId="5" fillId="21" borderId="0" xfId="0" applyNumberFormat="1" applyFont="1" applyFill="1" applyBorder="1" applyAlignment="1">
      <alignment horizontal="center" vertical="center"/>
    </xf>
    <xf numFmtId="1" fontId="6" fillId="2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9" fillId="24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19" borderId="18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7" fillId="24" borderId="20" xfId="0" applyFont="1" applyFill="1" applyBorder="1" applyAlignment="1">
      <alignment horizontal="right" vertical="center"/>
    </xf>
    <xf numFmtId="0" fontId="17" fillId="24" borderId="8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4" fillId="4" borderId="24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25" xfId="0" applyFont="1" applyFill="1" applyBorder="1" applyAlignment="1">
      <alignment horizontal="left" vertical="center"/>
    </xf>
    <xf numFmtId="0" fontId="14" fillId="4" borderId="26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4" fillId="4" borderId="28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right" vertical="center"/>
    </xf>
    <xf numFmtId="0" fontId="17" fillId="24" borderId="17" xfId="0" applyFont="1" applyFill="1" applyBorder="1" applyAlignment="1">
      <alignment horizontal="right" vertical="center"/>
    </xf>
    <xf numFmtId="0" fontId="25" fillId="26" borderId="24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CBT</c:v>
          </c:tx>
          <c:marker>
            <c:symbol val="none"/>
          </c:marker>
          <c:val>
            <c:numRef>
              <c:f>'16.8% model (3)'!$E$96:$BE$96</c:f>
              <c:numCache>
                <c:formatCode>0</c:formatCode>
                <c:ptCount val="52"/>
                <c:pt idx="0">
                  <c:v>7.5422138836774344E-2</c:v>
                </c:pt>
                <c:pt idx="1">
                  <c:v>0.15084427767354869</c:v>
                </c:pt>
                <c:pt idx="2">
                  <c:v>0.22626641651032303</c:v>
                </c:pt>
                <c:pt idx="3">
                  <c:v>0.30168855534709738</c:v>
                </c:pt>
                <c:pt idx="4">
                  <c:v>0.37711069418387172</c:v>
                </c:pt>
                <c:pt idx="5">
                  <c:v>0.45253283302064606</c:v>
                </c:pt>
                <c:pt idx="6">
                  <c:v>0.52795497185742035</c:v>
                </c:pt>
                <c:pt idx="7">
                  <c:v>0.60337711069419475</c:v>
                </c:pt>
                <c:pt idx="8">
                  <c:v>0.67879924953096915</c:v>
                </c:pt>
                <c:pt idx="9">
                  <c:v>0.75422138836774355</c:v>
                </c:pt>
                <c:pt idx="10">
                  <c:v>0.82964352720451795</c:v>
                </c:pt>
                <c:pt idx="11">
                  <c:v>0.90506566604129235</c:v>
                </c:pt>
                <c:pt idx="12">
                  <c:v>0.98048780487806675</c:v>
                </c:pt>
                <c:pt idx="13">
                  <c:v>1.0559099437148411</c:v>
                </c:pt>
                <c:pt idx="14">
                  <c:v>1.1313320825516155</c:v>
                </c:pt>
                <c:pt idx="15">
                  <c:v>1.2067542213883899</c:v>
                </c:pt>
                <c:pt idx="16">
                  <c:v>1.2821763602251643</c:v>
                </c:pt>
                <c:pt idx="17">
                  <c:v>1.3575984990619387</c:v>
                </c:pt>
                <c:pt idx="18">
                  <c:v>1.4330206378987131</c:v>
                </c:pt>
                <c:pt idx="19">
                  <c:v>1.5084427767354875</c:v>
                </c:pt>
                <c:pt idx="20">
                  <c:v>1.5838649155722619</c:v>
                </c:pt>
                <c:pt idx="21">
                  <c:v>1.6592870544090363</c:v>
                </c:pt>
                <c:pt idx="22">
                  <c:v>1.7347091932458107</c:v>
                </c:pt>
                <c:pt idx="23">
                  <c:v>1.8101313320825851</c:v>
                </c:pt>
                <c:pt idx="24">
                  <c:v>1.8855534709193595</c:v>
                </c:pt>
                <c:pt idx="25">
                  <c:v>1.9609756097561339</c:v>
                </c:pt>
                <c:pt idx="26">
                  <c:v>2.0363977485929081</c:v>
                </c:pt>
                <c:pt idx="27">
                  <c:v>2.1118198874296823</c:v>
                </c:pt>
                <c:pt idx="28">
                  <c:v>2.1872420262664565</c:v>
                </c:pt>
                <c:pt idx="29">
                  <c:v>2.2626641651032307</c:v>
                </c:pt>
                <c:pt idx="30">
                  <c:v>2.3380863039400048</c:v>
                </c:pt>
                <c:pt idx="31">
                  <c:v>2.413508442776779</c:v>
                </c:pt>
                <c:pt idx="32">
                  <c:v>2.4889305816135532</c:v>
                </c:pt>
                <c:pt idx="33">
                  <c:v>2.5643527204503274</c:v>
                </c:pt>
                <c:pt idx="34">
                  <c:v>2.6397748592871015</c:v>
                </c:pt>
                <c:pt idx="35">
                  <c:v>2.7906191369606499</c:v>
                </c:pt>
                <c:pt idx="36">
                  <c:v>2.8660412757974241</c:v>
                </c:pt>
                <c:pt idx="37">
                  <c:v>2.9414634146341982</c:v>
                </c:pt>
                <c:pt idx="38">
                  <c:v>3.0168855534709724</c:v>
                </c:pt>
                <c:pt idx="39">
                  <c:v>3.0923076923077466</c:v>
                </c:pt>
                <c:pt idx="40">
                  <c:v>3.1677298311445208</c:v>
                </c:pt>
                <c:pt idx="41">
                  <c:v>3.243151969981295</c:v>
                </c:pt>
                <c:pt idx="42">
                  <c:v>3.3185741088180691</c:v>
                </c:pt>
                <c:pt idx="43">
                  <c:v>3.3939962476548433</c:v>
                </c:pt>
                <c:pt idx="44">
                  <c:v>3.4694183864916175</c:v>
                </c:pt>
                <c:pt idx="45">
                  <c:v>3.5448405253283917</c:v>
                </c:pt>
                <c:pt idx="46">
                  <c:v>3.6202626641651658</c:v>
                </c:pt>
                <c:pt idx="47">
                  <c:v>3.69568480300194</c:v>
                </c:pt>
                <c:pt idx="48">
                  <c:v>3.7711069418387142</c:v>
                </c:pt>
                <c:pt idx="49">
                  <c:v>3.8465290806754884</c:v>
                </c:pt>
                <c:pt idx="50">
                  <c:v>3.9219512195122626</c:v>
                </c:pt>
                <c:pt idx="51">
                  <c:v>3.9973733583490367</c:v>
                </c:pt>
              </c:numCache>
            </c:numRef>
          </c:val>
          <c:smooth val="0"/>
        </c:ser>
        <c:ser>
          <c:idx val="1"/>
          <c:order val="1"/>
          <c:tx>
            <c:v>Counselling</c:v>
          </c:tx>
          <c:marker>
            <c:symbol val="none"/>
          </c:marker>
          <c:val>
            <c:numRef>
              <c:f>'16.8% model (3)'!$E$101:$BE$101</c:f>
              <c:numCache>
                <c:formatCode>General</c:formatCode>
                <c:ptCount val="52"/>
                <c:pt idx="0">
                  <c:v>0.52108591137124016</c:v>
                </c:pt>
                <c:pt idx="1">
                  <c:v>1.0421718227424803</c:v>
                </c:pt>
                <c:pt idx="2">
                  <c:v>1.5632577341137206</c:v>
                </c:pt>
                <c:pt idx="3">
                  <c:v>2.0843436454849606</c:v>
                </c:pt>
                <c:pt idx="4">
                  <c:v>2.6054295568562007</c:v>
                </c:pt>
                <c:pt idx="5">
                  <c:v>3.1265154682274408</c:v>
                </c:pt>
                <c:pt idx="6">
                  <c:v>3.6476013795986808</c:v>
                </c:pt>
                <c:pt idx="7">
                  <c:v>4.1686872909699213</c:v>
                </c:pt>
                <c:pt idx="8">
                  <c:v>4.6897732023411614</c:v>
                </c:pt>
                <c:pt idx="9">
                  <c:v>5.2108591137124014</c:v>
                </c:pt>
                <c:pt idx="10">
                  <c:v>5.7319450250836415</c:v>
                </c:pt>
                <c:pt idx="11">
                  <c:v>6.2530309364548815</c:v>
                </c:pt>
                <c:pt idx="12">
                  <c:v>6.7741168478261216</c:v>
                </c:pt>
                <c:pt idx="13">
                  <c:v>7.2952027591973616</c:v>
                </c:pt>
                <c:pt idx="14">
                  <c:v>7.8162886705686017</c:v>
                </c:pt>
                <c:pt idx="15">
                  <c:v>8.3373745819398426</c:v>
                </c:pt>
                <c:pt idx="16">
                  <c:v>8.8584604933110835</c:v>
                </c:pt>
                <c:pt idx="17">
                  <c:v>9.3795464046823245</c:v>
                </c:pt>
                <c:pt idx="18">
                  <c:v>9.9006323160535654</c:v>
                </c:pt>
                <c:pt idx="19">
                  <c:v>10.421718227424806</c:v>
                </c:pt>
                <c:pt idx="20">
                  <c:v>10.942804138796047</c:v>
                </c:pt>
                <c:pt idx="21">
                  <c:v>11.463890050167288</c:v>
                </c:pt>
                <c:pt idx="22">
                  <c:v>11.984975961538529</c:v>
                </c:pt>
                <c:pt idx="23">
                  <c:v>12.50606187290977</c:v>
                </c:pt>
                <c:pt idx="24">
                  <c:v>13.027147784281011</c:v>
                </c:pt>
                <c:pt idx="25">
                  <c:v>13.548233695652252</c:v>
                </c:pt>
                <c:pt idx="26">
                  <c:v>14.069319607023493</c:v>
                </c:pt>
                <c:pt idx="27">
                  <c:v>14.590405518394734</c:v>
                </c:pt>
                <c:pt idx="28">
                  <c:v>15.111491429765975</c:v>
                </c:pt>
                <c:pt idx="29">
                  <c:v>15.632577341137216</c:v>
                </c:pt>
                <c:pt idx="30">
                  <c:v>16.153663252508455</c:v>
                </c:pt>
                <c:pt idx="31">
                  <c:v>16.674749163879696</c:v>
                </c:pt>
                <c:pt idx="32">
                  <c:v>17.195835075250937</c:v>
                </c:pt>
                <c:pt idx="33">
                  <c:v>17.716920986622178</c:v>
                </c:pt>
                <c:pt idx="34">
                  <c:v>18.238006897993419</c:v>
                </c:pt>
                <c:pt idx="35">
                  <c:v>19.280178720735901</c:v>
                </c:pt>
                <c:pt idx="36">
                  <c:v>19.801264632107141</c:v>
                </c:pt>
                <c:pt idx="37">
                  <c:v>20.322350543478382</c:v>
                </c:pt>
                <c:pt idx="38">
                  <c:v>20.843436454849623</c:v>
                </c:pt>
                <c:pt idx="39">
                  <c:v>21.364522366220864</c:v>
                </c:pt>
                <c:pt idx="40">
                  <c:v>21.885608277592105</c:v>
                </c:pt>
                <c:pt idx="41">
                  <c:v>22.406694188963346</c:v>
                </c:pt>
                <c:pt idx="42">
                  <c:v>22.927780100334587</c:v>
                </c:pt>
                <c:pt idx="43">
                  <c:v>23.448866011705828</c:v>
                </c:pt>
                <c:pt idx="44">
                  <c:v>23.969951923077069</c:v>
                </c:pt>
                <c:pt idx="45">
                  <c:v>24.49103783444831</c:v>
                </c:pt>
                <c:pt idx="46">
                  <c:v>25.012123745819551</c:v>
                </c:pt>
                <c:pt idx="47">
                  <c:v>25.533209657190792</c:v>
                </c:pt>
                <c:pt idx="48">
                  <c:v>26.054295568562033</c:v>
                </c:pt>
                <c:pt idx="49">
                  <c:v>26.575381479933274</c:v>
                </c:pt>
                <c:pt idx="50">
                  <c:v>27.096467391304515</c:v>
                </c:pt>
                <c:pt idx="51">
                  <c:v>27.617553302675756</c:v>
                </c:pt>
              </c:numCache>
            </c:numRef>
          </c:val>
          <c:smooth val="0"/>
        </c:ser>
        <c:ser>
          <c:idx val="2"/>
          <c:order val="2"/>
          <c:tx>
            <c:v>GSH TP</c:v>
          </c:tx>
          <c:marker>
            <c:symbol val="none"/>
          </c:marker>
          <c:val>
            <c:numRef>
              <c:f>'16.8% model (3)'!$E$106:$BE$106</c:f>
              <c:numCache>
                <c:formatCode>General</c:formatCode>
                <c:ptCount val="52"/>
                <c:pt idx="0">
                  <c:v>-0.17593888888889025</c:v>
                </c:pt>
                <c:pt idx="1">
                  <c:v>-0.35187777777778051</c:v>
                </c:pt>
                <c:pt idx="2">
                  <c:v>-0.52781666666667082</c:v>
                </c:pt>
                <c:pt idx="3">
                  <c:v>-0.70375555555556102</c:v>
                </c:pt>
                <c:pt idx="4">
                  <c:v>-0.87969444444445122</c:v>
                </c:pt>
                <c:pt idx="5">
                  <c:v>-1.0556333333333414</c:v>
                </c:pt>
                <c:pt idx="6">
                  <c:v>-1.2315722222222316</c:v>
                </c:pt>
                <c:pt idx="7">
                  <c:v>-1.4075111111111218</c:v>
                </c:pt>
                <c:pt idx="8">
                  <c:v>-1.583450000000012</c:v>
                </c:pt>
                <c:pt idx="9">
                  <c:v>-1.7593888888889022</c:v>
                </c:pt>
                <c:pt idx="10">
                  <c:v>-1.9353277777777924</c:v>
                </c:pt>
                <c:pt idx="11">
                  <c:v>-2.1112666666666828</c:v>
                </c:pt>
                <c:pt idx="12">
                  <c:v>-2.2872055555555733</c:v>
                </c:pt>
                <c:pt idx="13">
                  <c:v>-2.4631444444444637</c:v>
                </c:pt>
                <c:pt idx="14">
                  <c:v>-2.6390833333333541</c:v>
                </c:pt>
                <c:pt idx="15">
                  <c:v>-2.8150222222222445</c:v>
                </c:pt>
                <c:pt idx="16">
                  <c:v>-2.9909611111111349</c:v>
                </c:pt>
                <c:pt idx="17">
                  <c:v>-3.1669000000000254</c:v>
                </c:pt>
                <c:pt idx="18">
                  <c:v>-3.3428388888889158</c:v>
                </c:pt>
                <c:pt idx="19">
                  <c:v>-3.5187777777778062</c:v>
                </c:pt>
                <c:pt idx="20">
                  <c:v>-3.6947166666666966</c:v>
                </c:pt>
                <c:pt idx="21">
                  <c:v>-3.870655555555587</c:v>
                </c:pt>
                <c:pt idx="22">
                  <c:v>-4.0465944444444775</c:v>
                </c:pt>
                <c:pt idx="23">
                  <c:v>-4.2225333333333674</c:v>
                </c:pt>
                <c:pt idx="24">
                  <c:v>-4.3984722222222574</c:v>
                </c:pt>
                <c:pt idx="25">
                  <c:v>-4.5744111111111474</c:v>
                </c:pt>
                <c:pt idx="26">
                  <c:v>-4.7503500000000374</c:v>
                </c:pt>
                <c:pt idx="27">
                  <c:v>-4.9262888888889274</c:v>
                </c:pt>
                <c:pt idx="28">
                  <c:v>-5.1022277777778173</c:v>
                </c:pt>
                <c:pt idx="29">
                  <c:v>-5.2781666666667073</c:v>
                </c:pt>
                <c:pt idx="30">
                  <c:v>-5.4541055555555973</c:v>
                </c:pt>
                <c:pt idx="31">
                  <c:v>-5.6300444444444873</c:v>
                </c:pt>
                <c:pt idx="32">
                  <c:v>-5.8059833333333772</c:v>
                </c:pt>
                <c:pt idx="33">
                  <c:v>-5.9819222222222672</c:v>
                </c:pt>
                <c:pt idx="34">
                  <c:v>-6.1578611111111572</c:v>
                </c:pt>
                <c:pt idx="35">
                  <c:v>-6.5097388888889371</c:v>
                </c:pt>
                <c:pt idx="36">
                  <c:v>-6.6856777777778271</c:v>
                </c:pt>
                <c:pt idx="37">
                  <c:v>-6.8616166666667171</c:v>
                </c:pt>
                <c:pt idx="38">
                  <c:v>-7.0375555555556071</c:v>
                </c:pt>
                <c:pt idx="39">
                  <c:v>-7.2134944444444971</c:v>
                </c:pt>
                <c:pt idx="40">
                  <c:v>-7.389433333333387</c:v>
                </c:pt>
                <c:pt idx="41">
                  <c:v>-7.565372222222277</c:v>
                </c:pt>
                <c:pt idx="42">
                  <c:v>-7.741311111111167</c:v>
                </c:pt>
                <c:pt idx="43">
                  <c:v>-7.917250000000057</c:v>
                </c:pt>
                <c:pt idx="44">
                  <c:v>-8.0931888888889478</c:v>
                </c:pt>
                <c:pt idx="45">
                  <c:v>-8.2691277777778378</c:v>
                </c:pt>
                <c:pt idx="46">
                  <c:v>-8.4450666666667278</c:v>
                </c:pt>
                <c:pt idx="47">
                  <c:v>-8.6210055555556178</c:v>
                </c:pt>
                <c:pt idx="48">
                  <c:v>-8.7969444444445077</c:v>
                </c:pt>
                <c:pt idx="49">
                  <c:v>-8.9728833333333977</c:v>
                </c:pt>
                <c:pt idx="50">
                  <c:v>-9.1488222222222877</c:v>
                </c:pt>
                <c:pt idx="51">
                  <c:v>-9.3247611111111777</c:v>
                </c:pt>
              </c:numCache>
            </c:numRef>
          </c:val>
          <c:smooth val="0"/>
        </c:ser>
        <c:ser>
          <c:idx val="4"/>
          <c:order val="3"/>
          <c:tx>
            <c:v>Silver Cloud</c:v>
          </c:tx>
          <c:marker>
            <c:symbol val="none"/>
          </c:marker>
          <c:val>
            <c:numRef>
              <c:f>'16.8% model (3)'!$E$116:$BE$116</c:f>
              <c:numCache>
                <c:formatCode>General</c:formatCode>
                <c:ptCount val="52"/>
                <c:pt idx="0">
                  <c:v>0.13271025641025219</c:v>
                </c:pt>
                <c:pt idx="1">
                  <c:v>0.26542051282050438</c:v>
                </c:pt>
                <c:pt idx="2">
                  <c:v>0.39813076923075658</c:v>
                </c:pt>
                <c:pt idx="3">
                  <c:v>0.53084102564100877</c:v>
                </c:pt>
                <c:pt idx="4">
                  <c:v>0.66355128205126102</c:v>
                </c:pt>
                <c:pt idx="5">
                  <c:v>0.79626153846151326</c:v>
                </c:pt>
                <c:pt idx="6">
                  <c:v>0.92897179487176551</c:v>
                </c:pt>
                <c:pt idx="7">
                  <c:v>1.0616820512820178</c:v>
                </c:pt>
                <c:pt idx="8">
                  <c:v>1.19439230769227</c:v>
                </c:pt>
                <c:pt idx="9">
                  <c:v>1.3271025641025223</c:v>
                </c:pt>
                <c:pt idx="10">
                  <c:v>1.4598128205127745</c:v>
                </c:pt>
                <c:pt idx="11">
                  <c:v>1.5925230769230267</c:v>
                </c:pt>
                <c:pt idx="12">
                  <c:v>1.725233333333279</c:v>
                </c:pt>
                <c:pt idx="13">
                  <c:v>1.8579435897435312</c:v>
                </c:pt>
                <c:pt idx="14">
                  <c:v>1.9906538461537835</c:v>
                </c:pt>
                <c:pt idx="15">
                  <c:v>2.1233641025640355</c:v>
                </c:pt>
                <c:pt idx="16">
                  <c:v>2.2560743589742875</c:v>
                </c:pt>
                <c:pt idx="17">
                  <c:v>2.3887846153845396</c:v>
                </c:pt>
                <c:pt idx="18">
                  <c:v>2.5214948717947916</c:v>
                </c:pt>
                <c:pt idx="19">
                  <c:v>2.6542051282050436</c:v>
                </c:pt>
                <c:pt idx="20">
                  <c:v>2.7869153846152956</c:v>
                </c:pt>
                <c:pt idx="21">
                  <c:v>2.9196256410255477</c:v>
                </c:pt>
                <c:pt idx="22">
                  <c:v>3.0523358974357997</c:v>
                </c:pt>
                <c:pt idx="23">
                  <c:v>3.1850461538460517</c:v>
                </c:pt>
                <c:pt idx="24">
                  <c:v>3.3177564102563037</c:v>
                </c:pt>
                <c:pt idx="25">
                  <c:v>3.4504666666665558</c:v>
                </c:pt>
                <c:pt idx="26">
                  <c:v>3.5831769230768078</c:v>
                </c:pt>
                <c:pt idx="27">
                  <c:v>3.7158871794870598</c:v>
                </c:pt>
                <c:pt idx="28">
                  <c:v>3.8485974358973118</c:v>
                </c:pt>
                <c:pt idx="29">
                  <c:v>3.9813076923075639</c:v>
                </c:pt>
                <c:pt idx="30">
                  <c:v>4.1140179487178159</c:v>
                </c:pt>
                <c:pt idx="31">
                  <c:v>4.2467282051280684</c:v>
                </c:pt>
                <c:pt idx="32">
                  <c:v>4.3794384615383208</c:v>
                </c:pt>
                <c:pt idx="33">
                  <c:v>4.5121487179485733</c:v>
                </c:pt>
                <c:pt idx="34">
                  <c:v>4.6448589743588258</c:v>
                </c:pt>
                <c:pt idx="35">
                  <c:v>4.9102794871793307</c:v>
                </c:pt>
                <c:pt idx="36">
                  <c:v>5.0429897435895832</c:v>
                </c:pt>
                <c:pt idx="37">
                  <c:v>5.1756999999998357</c:v>
                </c:pt>
                <c:pt idx="38">
                  <c:v>5.3084102564100881</c:v>
                </c:pt>
                <c:pt idx="39">
                  <c:v>5.4411205128203406</c:v>
                </c:pt>
                <c:pt idx="40">
                  <c:v>5.5738307692305931</c:v>
                </c:pt>
                <c:pt idx="41">
                  <c:v>5.7065410256408455</c:v>
                </c:pt>
                <c:pt idx="42">
                  <c:v>5.839251282051098</c:v>
                </c:pt>
                <c:pt idx="43">
                  <c:v>5.9719615384613505</c:v>
                </c:pt>
                <c:pt idx="44">
                  <c:v>6.1046717948716029</c:v>
                </c:pt>
                <c:pt idx="45">
                  <c:v>6.2373820512818554</c:v>
                </c:pt>
                <c:pt idx="46">
                  <c:v>6.3700923076921079</c:v>
                </c:pt>
                <c:pt idx="47">
                  <c:v>6.5028025641023603</c:v>
                </c:pt>
                <c:pt idx="48">
                  <c:v>6.6355128205126128</c:v>
                </c:pt>
                <c:pt idx="49">
                  <c:v>6.7682230769228653</c:v>
                </c:pt>
                <c:pt idx="50">
                  <c:v>6.9009333333331178</c:v>
                </c:pt>
                <c:pt idx="51">
                  <c:v>7.0336435897433702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79008"/>
        <c:axId val="181980544"/>
      </c:lineChart>
      <c:catAx>
        <c:axId val="18197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980544"/>
        <c:crosses val="autoZero"/>
        <c:auto val="1"/>
        <c:lblAlgn val="ctr"/>
        <c:lblOffset val="100"/>
        <c:noMultiLvlLbl val="0"/>
      </c:catAx>
      <c:valAx>
        <c:axId val="181980544"/>
        <c:scaling>
          <c:orientation val="minMax"/>
          <c:max val="100"/>
          <c:min val="-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197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Assessment dispersal amognst team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'16.8% model (3)'!$AH$66:$AH$69</c:f>
              <c:strCache>
                <c:ptCount val="4"/>
                <c:pt idx="0">
                  <c:v>Step 2</c:v>
                </c:pt>
                <c:pt idx="1">
                  <c:v>step 3</c:v>
                </c:pt>
                <c:pt idx="2">
                  <c:v>HI trainee</c:v>
                </c:pt>
                <c:pt idx="3">
                  <c:v>16/17</c:v>
                </c:pt>
              </c:strCache>
            </c:strRef>
          </c:cat>
          <c:val>
            <c:numRef>
              <c:f>'16.8% model (3)'!$AJ$66:$AJ$69</c:f>
              <c:numCache>
                <c:formatCode>0%</c:formatCode>
                <c:ptCount val="4"/>
                <c:pt idx="0">
                  <c:v>0.53846153846153844</c:v>
                </c:pt>
                <c:pt idx="1">
                  <c:v>0.41025641025641024</c:v>
                </c:pt>
                <c:pt idx="2">
                  <c:v>1.9230769230769232E-2</c:v>
                </c:pt>
                <c:pt idx="3">
                  <c:v>3.2051282051282048E-2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CBT</c:v>
          </c:tx>
          <c:marker>
            <c:symbol val="none"/>
          </c:marker>
          <c:val>
            <c:numRef>
              <c:f>'16.8% model (2)'!$E$96:$BE$96</c:f>
              <c:numCache>
                <c:formatCode>0</c:formatCode>
                <c:ptCount val="52"/>
                <c:pt idx="0">
                  <c:v>0.20590994371482252</c:v>
                </c:pt>
                <c:pt idx="1">
                  <c:v>0.41181988742964504</c:v>
                </c:pt>
                <c:pt idx="2">
                  <c:v>0.61772983114446756</c:v>
                </c:pt>
                <c:pt idx="3">
                  <c:v>0.82363977485929007</c:v>
                </c:pt>
                <c:pt idx="4">
                  <c:v>1.0295497185741125</c:v>
                </c:pt>
                <c:pt idx="5">
                  <c:v>1.2354596622889349</c:v>
                </c:pt>
                <c:pt idx="6">
                  <c:v>1.4413696060037573</c:v>
                </c:pt>
                <c:pt idx="7">
                  <c:v>1.6472795497185797</c:v>
                </c:pt>
                <c:pt idx="8">
                  <c:v>1.8531894934334021</c:v>
                </c:pt>
                <c:pt idx="9">
                  <c:v>2.0590994371482245</c:v>
                </c:pt>
                <c:pt idx="10">
                  <c:v>2.2650093808630469</c:v>
                </c:pt>
                <c:pt idx="11">
                  <c:v>2.4709193245778693</c:v>
                </c:pt>
                <c:pt idx="12">
                  <c:v>2.6768292682926917</c:v>
                </c:pt>
                <c:pt idx="13">
                  <c:v>2.8827392120075142</c:v>
                </c:pt>
                <c:pt idx="14">
                  <c:v>3.0886491557223366</c:v>
                </c:pt>
                <c:pt idx="15">
                  <c:v>3.294559099437159</c:v>
                </c:pt>
                <c:pt idx="16">
                  <c:v>3.5004690431519814</c:v>
                </c:pt>
                <c:pt idx="17">
                  <c:v>3.7063789868668038</c:v>
                </c:pt>
                <c:pt idx="18">
                  <c:v>3.9122889305816262</c:v>
                </c:pt>
                <c:pt idx="19">
                  <c:v>4.118198874296449</c:v>
                </c:pt>
                <c:pt idx="20">
                  <c:v>4.3241088180112719</c:v>
                </c:pt>
                <c:pt idx="21">
                  <c:v>4.5300187617260947</c:v>
                </c:pt>
                <c:pt idx="22">
                  <c:v>4.7359287054409176</c:v>
                </c:pt>
                <c:pt idx="23">
                  <c:v>4.9418386491557404</c:v>
                </c:pt>
                <c:pt idx="24">
                  <c:v>5.1477485928705633</c:v>
                </c:pt>
                <c:pt idx="25">
                  <c:v>5.3536585365853862</c:v>
                </c:pt>
                <c:pt idx="26">
                  <c:v>5.559568480300209</c:v>
                </c:pt>
                <c:pt idx="27">
                  <c:v>5.7654784240150319</c:v>
                </c:pt>
                <c:pt idx="28">
                  <c:v>5.9713883677298547</c:v>
                </c:pt>
                <c:pt idx="29">
                  <c:v>6.1772983114446776</c:v>
                </c:pt>
                <c:pt idx="30">
                  <c:v>6.3832082551595004</c:v>
                </c:pt>
                <c:pt idx="31">
                  <c:v>6.5891181988743233</c:v>
                </c:pt>
                <c:pt idx="32">
                  <c:v>6.7950281425891461</c:v>
                </c:pt>
                <c:pt idx="33">
                  <c:v>7.000938086303969</c:v>
                </c:pt>
                <c:pt idx="34">
                  <c:v>7.2068480300187918</c:v>
                </c:pt>
                <c:pt idx="35">
                  <c:v>7.6186679174484375</c:v>
                </c:pt>
                <c:pt idx="36">
                  <c:v>7.8245778611632604</c:v>
                </c:pt>
                <c:pt idx="37">
                  <c:v>8.0304878048780832</c:v>
                </c:pt>
                <c:pt idx="38">
                  <c:v>8.2363977485929052</c:v>
                </c:pt>
                <c:pt idx="39">
                  <c:v>8.4423076923077272</c:v>
                </c:pt>
                <c:pt idx="40">
                  <c:v>8.6482176360225491</c:v>
                </c:pt>
                <c:pt idx="41">
                  <c:v>8.8541275797373711</c:v>
                </c:pt>
                <c:pt idx="42">
                  <c:v>9.060037523452193</c:v>
                </c:pt>
                <c:pt idx="43">
                  <c:v>9.265947467167015</c:v>
                </c:pt>
                <c:pt idx="44">
                  <c:v>9.471857410881837</c:v>
                </c:pt>
                <c:pt idx="45">
                  <c:v>9.6777673545966589</c:v>
                </c:pt>
                <c:pt idx="46">
                  <c:v>9.8836772983114809</c:v>
                </c:pt>
                <c:pt idx="47">
                  <c:v>10.089587242026303</c:v>
                </c:pt>
                <c:pt idx="48">
                  <c:v>10.295497185741125</c:v>
                </c:pt>
                <c:pt idx="49">
                  <c:v>10.501407129455947</c:v>
                </c:pt>
                <c:pt idx="50">
                  <c:v>10.707317073170769</c:v>
                </c:pt>
                <c:pt idx="51">
                  <c:v>10.913227016885591</c:v>
                </c:pt>
              </c:numCache>
            </c:numRef>
          </c:val>
          <c:smooth val="0"/>
        </c:ser>
        <c:ser>
          <c:idx val="1"/>
          <c:order val="1"/>
          <c:tx>
            <c:v>Counselling</c:v>
          </c:tx>
          <c:marker>
            <c:symbol val="none"/>
          </c:marker>
          <c:val>
            <c:numRef>
              <c:f>'16.8% model (2)'!$E$101:$BE$101</c:f>
              <c:numCache>
                <c:formatCode>General</c:formatCode>
                <c:ptCount val="52"/>
                <c:pt idx="0">
                  <c:v>0.52108591137124016</c:v>
                </c:pt>
                <c:pt idx="1">
                  <c:v>1.0421718227424803</c:v>
                </c:pt>
                <c:pt idx="2">
                  <c:v>1.5632577341137206</c:v>
                </c:pt>
                <c:pt idx="3">
                  <c:v>2.0843436454849606</c:v>
                </c:pt>
                <c:pt idx="4">
                  <c:v>2.6054295568562007</c:v>
                </c:pt>
                <c:pt idx="5">
                  <c:v>3.1265154682274408</c:v>
                </c:pt>
                <c:pt idx="6">
                  <c:v>3.6476013795986808</c:v>
                </c:pt>
                <c:pt idx="7">
                  <c:v>4.1686872909699213</c:v>
                </c:pt>
                <c:pt idx="8">
                  <c:v>4.6897732023411614</c:v>
                </c:pt>
                <c:pt idx="9">
                  <c:v>5.2108591137124014</c:v>
                </c:pt>
                <c:pt idx="10">
                  <c:v>5.7319450250836415</c:v>
                </c:pt>
                <c:pt idx="11">
                  <c:v>6.2530309364548815</c:v>
                </c:pt>
                <c:pt idx="12">
                  <c:v>6.7741168478261216</c:v>
                </c:pt>
                <c:pt idx="13">
                  <c:v>7.2952027591973616</c:v>
                </c:pt>
                <c:pt idx="14">
                  <c:v>7.8162886705686017</c:v>
                </c:pt>
                <c:pt idx="15">
                  <c:v>8.3373745819398426</c:v>
                </c:pt>
                <c:pt idx="16">
                  <c:v>8.8584604933110835</c:v>
                </c:pt>
                <c:pt idx="17">
                  <c:v>9.3795464046823245</c:v>
                </c:pt>
                <c:pt idx="18">
                  <c:v>9.9006323160535654</c:v>
                </c:pt>
                <c:pt idx="19">
                  <c:v>10.421718227424806</c:v>
                </c:pt>
                <c:pt idx="20">
                  <c:v>10.942804138796047</c:v>
                </c:pt>
                <c:pt idx="21">
                  <c:v>11.463890050167288</c:v>
                </c:pt>
                <c:pt idx="22">
                  <c:v>11.984975961538529</c:v>
                </c:pt>
                <c:pt idx="23">
                  <c:v>12.50606187290977</c:v>
                </c:pt>
                <c:pt idx="24">
                  <c:v>13.027147784281011</c:v>
                </c:pt>
                <c:pt idx="25">
                  <c:v>13.548233695652252</c:v>
                </c:pt>
                <c:pt idx="26">
                  <c:v>14.069319607023493</c:v>
                </c:pt>
                <c:pt idx="27">
                  <c:v>14.590405518394734</c:v>
                </c:pt>
                <c:pt idx="28">
                  <c:v>15.111491429765975</c:v>
                </c:pt>
                <c:pt idx="29">
                  <c:v>15.632577341137216</c:v>
                </c:pt>
                <c:pt idx="30">
                  <c:v>16.153663252508455</c:v>
                </c:pt>
                <c:pt idx="31">
                  <c:v>16.674749163879696</c:v>
                </c:pt>
                <c:pt idx="32">
                  <c:v>17.195835075250937</c:v>
                </c:pt>
                <c:pt idx="33">
                  <c:v>17.716920986622178</c:v>
                </c:pt>
                <c:pt idx="34">
                  <c:v>18.238006897993419</c:v>
                </c:pt>
                <c:pt idx="35">
                  <c:v>19.280178720735901</c:v>
                </c:pt>
                <c:pt idx="36">
                  <c:v>19.801264632107141</c:v>
                </c:pt>
                <c:pt idx="37">
                  <c:v>20.322350543478382</c:v>
                </c:pt>
                <c:pt idx="38">
                  <c:v>20.843436454849623</c:v>
                </c:pt>
                <c:pt idx="39">
                  <c:v>21.364522366220864</c:v>
                </c:pt>
                <c:pt idx="40">
                  <c:v>21.885608277592105</c:v>
                </c:pt>
                <c:pt idx="41">
                  <c:v>22.406694188963346</c:v>
                </c:pt>
                <c:pt idx="42">
                  <c:v>22.927780100334587</c:v>
                </c:pt>
                <c:pt idx="43">
                  <c:v>23.448866011705828</c:v>
                </c:pt>
                <c:pt idx="44">
                  <c:v>23.969951923077069</c:v>
                </c:pt>
                <c:pt idx="45">
                  <c:v>24.49103783444831</c:v>
                </c:pt>
                <c:pt idx="46">
                  <c:v>25.012123745819551</c:v>
                </c:pt>
                <c:pt idx="47">
                  <c:v>25.533209657190792</c:v>
                </c:pt>
                <c:pt idx="48">
                  <c:v>26.054295568562033</c:v>
                </c:pt>
                <c:pt idx="49">
                  <c:v>26.575381479933274</c:v>
                </c:pt>
                <c:pt idx="50">
                  <c:v>27.096467391304515</c:v>
                </c:pt>
                <c:pt idx="51">
                  <c:v>27.617553302675756</c:v>
                </c:pt>
              </c:numCache>
            </c:numRef>
          </c:val>
          <c:smooth val="0"/>
        </c:ser>
        <c:ser>
          <c:idx val="2"/>
          <c:order val="2"/>
          <c:tx>
            <c:v>GSH TP</c:v>
          </c:tx>
          <c:marker>
            <c:symbol val="none"/>
          </c:marker>
          <c:val>
            <c:numRef>
              <c:f>'16.8% model (2)'!$E$106:$BE$106</c:f>
              <c:numCache>
                <c:formatCode>General</c:formatCode>
                <c:ptCount val="52"/>
                <c:pt idx="0">
                  <c:v>-0.17593888888889025</c:v>
                </c:pt>
                <c:pt idx="1">
                  <c:v>-0.35187777777778051</c:v>
                </c:pt>
                <c:pt idx="2">
                  <c:v>-0.52781666666667082</c:v>
                </c:pt>
                <c:pt idx="3">
                  <c:v>-0.70375555555556102</c:v>
                </c:pt>
                <c:pt idx="4">
                  <c:v>-0.87969444444445122</c:v>
                </c:pt>
                <c:pt idx="5">
                  <c:v>-1.0556333333333414</c:v>
                </c:pt>
                <c:pt idx="6">
                  <c:v>-1.2315722222222316</c:v>
                </c:pt>
                <c:pt idx="7">
                  <c:v>-1.4075111111111218</c:v>
                </c:pt>
                <c:pt idx="8">
                  <c:v>-1.583450000000012</c:v>
                </c:pt>
                <c:pt idx="9">
                  <c:v>-1.7593888888889022</c:v>
                </c:pt>
                <c:pt idx="10">
                  <c:v>-1.9353277777777924</c:v>
                </c:pt>
                <c:pt idx="11">
                  <c:v>-2.1112666666666828</c:v>
                </c:pt>
                <c:pt idx="12">
                  <c:v>-2.2872055555555733</c:v>
                </c:pt>
                <c:pt idx="13">
                  <c:v>-2.4631444444444637</c:v>
                </c:pt>
                <c:pt idx="14">
                  <c:v>-2.6390833333333541</c:v>
                </c:pt>
                <c:pt idx="15">
                  <c:v>-2.8150222222222445</c:v>
                </c:pt>
                <c:pt idx="16">
                  <c:v>-2.9909611111111349</c:v>
                </c:pt>
                <c:pt idx="17">
                  <c:v>-3.1669000000000254</c:v>
                </c:pt>
                <c:pt idx="18">
                  <c:v>-3.3428388888889158</c:v>
                </c:pt>
                <c:pt idx="19">
                  <c:v>-3.5187777777778062</c:v>
                </c:pt>
                <c:pt idx="20">
                  <c:v>-3.6947166666666966</c:v>
                </c:pt>
                <c:pt idx="21">
                  <c:v>-3.870655555555587</c:v>
                </c:pt>
                <c:pt idx="22">
                  <c:v>-4.0465944444444775</c:v>
                </c:pt>
                <c:pt idx="23">
                  <c:v>-4.2225333333333674</c:v>
                </c:pt>
                <c:pt idx="24">
                  <c:v>-4.3984722222222574</c:v>
                </c:pt>
                <c:pt idx="25">
                  <c:v>-4.5744111111111474</c:v>
                </c:pt>
                <c:pt idx="26">
                  <c:v>-4.7503500000000374</c:v>
                </c:pt>
                <c:pt idx="27">
                  <c:v>-4.9262888888889274</c:v>
                </c:pt>
                <c:pt idx="28">
                  <c:v>-5.1022277777778173</c:v>
                </c:pt>
                <c:pt idx="29">
                  <c:v>-5.2781666666667073</c:v>
                </c:pt>
                <c:pt idx="30">
                  <c:v>-5.4541055555555973</c:v>
                </c:pt>
                <c:pt idx="31">
                  <c:v>-5.6300444444444873</c:v>
                </c:pt>
                <c:pt idx="32">
                  <c:v>-5.8059833333333772</c:v>
                </c:pt>
                <c:pt idx="33">
                  <c:v>-5.9819222222222672</c:v>
                </c:pt>
                <c:pt idx="34">
                  <c:v>-6.1578611111111572</c:v>
                </c:pt>
                <c:pt idx="35">
                  <c:v>-6.5097388888889371</c:v>
                </c:pt>
                <c:pt idx="36">
                  <c:v>-6.6856777777778271</c:v>
                </c:pt>
                <c:pt idx="37">
                  <c:v>-6.8616166666667171</c:v>
                </c:pt>
                <c:pt idx="38">
                  <c:v>-7.0375555555556071</c:v>
                </c:pt>
                <c:pt idx="39">
                  <c:v>-7.2134944444444971</c:v>
                </c:pt>
                <c:pt idx="40">
                  <c:v>-7.389433333333387</c:v>
                </c:pt>
                <c:pt idx="41">
                  <c:v>-7.565372222222277</c:v>
                </c:pt>
                <c:pt idx="42">
                  <c:v>-7.741311111111167</c:v>
                </c:pt>
                <c:pt idx="43">
                  <c:v>-7.917250000000057</c:v>
                </c:pt>
                <c:pt idx="44">
                  <c:v>-8.0931888888889478</c:v>
                </c:pt>
                <c:pt idx="45">
                  <c:v>-8.2691277777778378</c:v>
                </c:pt>
                <c:pt idx="46">
                  <c:v>-8.4450666666667278</c:v>
                </c:pt>
                <c:pt idx="47">
                  <c:v>-8.6210055555556178</c:v>
                </c:pt>
                <c:pt idx="48">
                  <c:v>-8.7969444444445077</c:v>
                </c:pt>
                <c:pt idx="49">
                  <c:v>-8.9728833333333977</c:v>
                </c:pt>
                <c:pt idx="50">
                  <c:v>-9.1488222222222877</c:v>
                </c:pt>
                <c:pt idx="51">
                  <c:v>-9.3247611111111777</c:v>
                </c:pt>
              </c:numCache>
            </c:numRef>
          </c:val>
          <c:smooth val="0"/>
        </c:ser>
        <c:ser>
          <c:idx val="4"/>
          <c:order val="3"/>
          <c:tx>
            <c:v>Silver Cloud</c:v>
          </c:tx>
          <c:marker>
            <c:symbol val="none"/>
          </c:marker>
          <c:val>
            <c:numRef>
              <c:f>'16.8% model (2)'!$E$116:$BE$116</c:f>
              <c:numCache>
                <c:formatCode>General</c:formatCode>
                <c:ptCount val="52"/>
                <c:pt idx="0">
                  <c:v>0.13271025641025219</c:v>
                </c:pt>
                <c:pt idx="1">
                  <c:v>0.26542051282050438</c:v>
                </c:pt>
                <c:pt idx="2">
                  <c:v>0.39813076923075658</c:v>
                </c:pt>
                <c:pt idx="3">
                  <c:v>0.53084102564100877</c:v>
                </c:pt>
                <c:pt idx="4">
                  <c:v>0.66355128205126102</c:v>
                </c:pt>
                <c:pt idx="5">
                  <c:v>0.79626153846151326</c:v>
                </c:pt>
                <c:pt idx="6">
                  <c:v>0.92897179487176551</c:v>
                </c:pt>
                <c:pt idx="7">
                  <c:v>1.0616820512820178</c:v>
                </c:pt>
                <c:pt idx="8">
                  <c:v>1.19439230769227</c:v>
                </c:pt>
                <c:pt idx="9">
                  <c:v>1.3271025641025223</c:v>
                </c:pt>
                <c:pt idx="10">
                  <c:v>1.4598128205127745</c:v>
                </c:pt>
                <c:pt idx="11">
                  <c:v>1.5925230769230267</c:v>
                </c:pt>
                <c:pt idx="12">
                  <c:v>1.725233333333279</c:v>
                </c:pt>
                <c:pt idx="13">
                  <c:v>1.8579435897435312</c:v>
                </c:pt>
                <c:pt idx="14">
                  <c:v>1.9906538461537835</c:v>
                </c:pt>
                <c:pt idx="15">
                  <c:v>2.1233641025640355</c:v>
                </c:pt>
                <c:pt idx="16">
                  <c:v>2.2560743589742875</c:v>
                </c:pt>
                <c:pt idx="17">
                  <c:v>2.3887846153845396</c:v>
                </c:pt>
                <c:pt idx="18">
                  <c:v>2.5214948717947916</c:v>
                </c:pt>
                <c:pt idx="19">
                  <c:v>2.6542051282050436</c:v>
                </c:pt>
                <c:pt idx="20">
                  <c:v>2.7869153846152956</c:v>
                </c:pt>
                <c:pt idx="21">
                  <c:v>2.9196256410255477</c:v>
                </c:pt>
                <c:pt idx="22">
                  <c:v>3.0523358974357997</c:v>
                </c:pt>
                <c:pt idx="23">
                  <c:v>3.1850461538460517</c:v>
                </c:pt>
                <c:pt idx="24">
                  <c:v>3.3177564102563037</c:v>
                </c:pt>
                <c:pt idx="25">
                  <c:v>3.4504666666665558</c:v>
                </c:pt>
                <c:pt idx="26">
                  <c:v>3.5831769230768078</c:v>
                </c:pt>
                <c:pt idx="27">
                  <c:v>3.7158871794870598</c:v>
                </c:pt>
                <c:pt idx="28">
                  <c:v>3.8485974358973118</c:v>
                </c:pt>
                <c:pt idx="29">
                  <c:v>3.9813076923075639</c:v>
                </c:pt>
                <c:pt idx="30">
                  <c:v>4.1140179487178159</c:v>
                </c:pt>
                <c:pt idx="31">
                  <c:v>4.2467282051280684</c:v>
                </c:pt>
                <c:pt idx="32">
                  <c:v>4.3794384615383208</c:v>
                </c:pt>
                <c:pt idx="33">
                  <c:v>4.5121487179485733</c:v>
                </c:pt>
                <c:pt idx="34">
                  <c:v>4.6448589743588258</c:v>
                </c:pt>
                <c:pt idx="35">
                  <c:v>4.9102794871793307</c:v>
                </c:pt>
                <c:pt idx="36">
                  <c:v>5.0429897435895832</c:v>
                </c:pt>
                <c:pt idx="37">
                  <c:v>5.1756999999998357</c:v>
                </c:pt>
                <c:pt idx="38">
                  <c:v>5.3084102564100881</c:v>
                </c:pt>
                <c:pt idx="39">
                  <c:v>5.4411205128203406</c:v>
                </c:pt>
                <c:pt idx="40">
                  <c:v>5.5738307692305931</c:v>
                </c:pt>
                <c:pt idx="41">
                  <c:v>5.7065410256408455</c:v>
                </c:pt>
                <c:pt idx="42">
                  <c:v>5.839251282051098</c:v>
                </c:pt>
                <c:pt idx="43">
                  <c:v>5.9719615384613505</c:v>
                </c:pt>
                <c:pt idx="44">
                  <c:v>6.1046717948716029</c:v>
                </c:pt>
                <c:pt idx="45">
                  <c:v>6.2373820512818554</c:v>
                </c:pt>
                <c:pt idx="46">
                  <c:v>6.3700923076921079</c:v>
                </c:pt>
                <c:pt idx="47">
                  <c:v>6.5028025641023603</c:v>
                </c:pt>
                <c:pt idx="48">
                  <c:v>6.6355128205126128</c:v>
                </c:pt>
                <c:pt idx="49">
                  <c:v>6.7682230769228653</c:v>
                </c:pt>
                <c:pt idx="50">
                  <c:v>6.9009333333331178</c:v>
                </c:pt>
                <c:pt idx="51">
                  <c:v>7.0336435897433702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33760"/>
        <c:axId val="186535296"/>
      </c:lineChart>
      <c:catAx>
        <c:axId val="18653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535296"/>
        <c:crosses val="autoZero"/>
        <c:auto val="1"/>
        <c:lblAlgn val="ctr"/>
        <c:lblOffset val="100"/>
        <c:noMultiLvlLbl val="0"/>
      </c:catAx>
      <c:valAx>
        <c:axId val="186535296"/>
        <c:scaling>
          <c:orientation val="minMax"/>
          <c:max val="50"/>
          <c:min val="-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653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Assessment dispersal amognst team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'16.8% model (2)'!$AH$66:$AH$69</c:f>
              <c:strCache>
                <c:ptCount val="4"/>
                <c:pt idx="0">
                  <c:v>Step 2</c:v>
                </c:pt>
                <c:pt idx="1">
                  <c:v>step 3</c:v>
                </c:pt>
                <c:pt idx="2">
                  <c:v>HI trainee</c:v>
                </c:pt>
                <c:pt idx="3">
                  <c:v>16/17</c:v>
                </c:pt>
              </c:strCache>
            </c:strRef>
          </c:cat>
          <c:val>
            <c:numRef>
              <c:f>'16.8% model (2)'!$AJ$66:$AJ$69</c:f>
              <c:numCache>
                <c:formatCode>0%</c:formatCode>
                <c:ptCount val="4"/>
                <c:pt idx="0">
                  <c:v>0.53846153846153844</c:v>
                </c:pt>
                <c:pt idx="1">
                  <c:v>0.41025641025641024</c:v>
                </c:pt>
                <c:pt idx="2">
                  <c:v>1.9230769230769232E-2</c:v>
                </c:pt>
                <c:pt idx="3">
                  <c:v>3.2051282051282048E-2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CBT</c:v>
          </c:tx>
          <c:marker>
            <c:symbol val="none"/>
          </c:marker>
          <c:val>
            <c:numRef>
              <c:f>'16.8% model'!$D$94:$BL$94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 formatCode="General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Counselling</c:v>
          </c:tx>
          <c:marker>
            <c:symbol val="none"/>
          </c:marker>
          <c:val>
            <c:numRef>
              <c:f>'16.8% model'!$D$99:$BL$99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GSH TP</c:v>
          </c:tx>
          <c:marker>
            <c:symbol val="none"/>
          </c:marker>
          <c:val>
            <c:numRef>
              <c:f>'16.8% model'!$D$104:$BL$104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Silver Cloud</c:v>
          </c:tx>
          <c:marker>
            <c:symbol val="none"/>
          </c:marker>
          <c:val>
            <c:numRef>
              <c:f>'16.8% model'!$D$114:$BL$114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31264"/>
        <c:axId val="187532800"/>
      </c:lineChart>
      <c:catAx>
        <c:axId val="18753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532800"/>
        <c:crosses val="autoZero"/>
        <c:auto val="1"/>
        <c:lblAlgn val="ctr"/>
        <c:lblOffset val="100"/>
        <c:noMultiLvlLbl val="0"/>
      </c:catAx>
      <c:valAx>
        <c:axId val="187532800"/>
        <c:scaling>
          <c:orientation val="minMax"/>
          <c:max val="50"/>
          <c:min val="-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75312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Assessment dispersal amognst team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'16.8% model'!$AM$64:$AM$67</c:f>
              <c:strCache>
                <c:ptCount val="4"/>
                <c:pt idx="0">
                  <c:v>Step 2</c:v>
                </c:pt>
                <c:pt idx="1">
                  <c:v>step 3</c:v>
                </c:pt>
                <c:pt idx="2">
                  <c:v>HI trainee</c:v>
                </c:pt>
                <c:pt idx="3">
                  <c:v>16/17</c:v>
                </c:pt>
              </c:strCache>
            </c:strRef>
          </c:cat>
          <c:val>
            <c:numRef>
              <c:f>'16.8% model'!$AP$64:$AP$67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5451167133092765"/>
          <c:y val="0.31895627626123074"/>
          <c:w val="0.13631115391651585"/>
          <c:h val="0.346036311614072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240505</xdr:colOff>
      <xdr:row>64</xdr:row>
      <xdr:rowOff>23813</xdr:rowOff>
    </xdr:from>
    <xdr:to>
      <xdr:col>33</xdr:col>
      <xdr:colOff>431006</xdr:colOff>
      <xdr:row>87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482202</xdr:colOff>
      <xdr:row>64</xdr:row>
      <xdr:rowOff>27384</xdr:rowOff>
    </xdr:from>
    <xdr:to>
      <xdr:col>44</xdr:col>
      <xdr:colOff>571500</xdr:colOff>
      <xdr:row>87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154782</xdr:colOff>
      <xdr:row>3</xdr:row>
      <xdr:rowOff>35719</xdr:rowOff>
    </xdr:from>
    <xdr:to>
      <xdr:col>5</xdr:col>
      <xdr:colOff>107156</xdr:colOff>
      <xdr:row>10</xdr:row>
      <xdr:rowOff>190499</xdr:rowOff>
    </xdr:to>
    <xdr:sp macro="" textlink="">
      <xdr:nvSpPr>
        <xdr:cNvPr id="4" name="TextBox 3"/>
        <xdr:cNvSpPr txBox="1"/>
      </xdr:nvSpPr>
      <xdr:spPr>
        <a:xfrm>
          <a:off x="2988470" y="607219"/>
          <a:ext cx="5155405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/>
            <a:t>- 16.8% model without</a:t>
          </a:r>
          <a:r>
            <a:rPr lang="en-GB" sz="1600" baseline="0"/>
            <a:t> Sharon E (.7 counsellor) but inculding Clayton (1.0 Clinical Counselling Psychologist). Also without S.Lambert 1.0 Clinical Psychologist. Also without Folake agency. Even greater group throughput needed</a:t>
          </a:r>
          <a:endParaRPr lang="en-GB" sz="16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0.02314</cdr:x>
      <cdr:y>0.64407</cdr:y>
    </cdr:from>
    <cdr:to>
      <cdr:x>0.92552</cdr:x>
      <cdr:y>0.64972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81031" y="2714626"/>
          <a:ext cx="14858900" cy="2381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ysClr val="windowText" lastClr="0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240505</xdr:colOff>
      <xdr:row>64</xdr:row>
      <xdr:rowOff>23813</xdr:rowOff>
    </xdr:from>
    <xdr:to>
      <xdr:col>33</xdr:col>
      <xdr:colOff>431006</xdr:colOff>
      <xdr:row>87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482202</xdr:colOff>
      <xdr:row>64</xdr:row>
      <xdr:rowOff>27384</xdr:rowOff>
    </xdr:from>
    <xdr:to>
      <xdr:col>44</xdr:col>
      <xdr:colOff>571500</xdr:colOff>
      <xdr:row>87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154782</xdr:colOff>
      <xdr:row>3</xdr:row>
      <xdr:rowOff>190499</xdr:rowOff>
    </xdr:from>
    <xdr:to>
      <xdr:col>5</xdr:col>
      <xdr:colOff>107156</xdr:colOff>
      <xdr:row>10</xdr:row>
      <xdr:rowOff>95249</xdr:rowOff>
    </xdr:to>
    <xdr:sp macro="" textlink="">
      <xdr:nvSpPr>
        <xdr:cNvPr id="4" name="TextBox 3"/>
        <xdr:cNvSpPr txBox="1"/>
      </xdr:nvSpPr>
      <xdr:spPr>
        <a:xfrm>
          <a:off x="2988470" y="761999"/>
          <a:ext cx="5155405" cy="1178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/>
            <a:t>- 16.8% model without</a:t>
          </a:r>
          <a:r>
            <a:rPr lang="en-GB" sz="1600" baseline="0"/>
            <a:t> Sharon E (.7 counsellor) but inculding Clayton (1.0 Clinical Counselling Psychologist). Without Folake on agency so greater throughput needed on groups</a:t>
          </a:r>
          <a:endParaRPr lang="en-GB" sz="16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0.02314</cdr:x>
      <cdr:y>0.5</cdr:y>
    </cdr:from>
    <cdr:to>
      <cdr:x>0.92552</cdr:x>
      <cdr:y>0.50565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80999" y="2107407"/>
          <a:ext cx="14859000" cy="2381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ysClr val="windowText" lastClr="0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</xdr:colOff>
      <xdr:row>62</xdr:row>
      <xdr:rowOff>1402</xdr:rowOff>
    </xdr:from>
    <xdr:to>
      <xdr:col>35</xdr:col>
      <xdr:colOff>605119</xdr:colOff>
      <xdr:row>85</xdr:row>
      <xdr:rowOff>25215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739938</xdr:colOff>
      <xdr:row>62</xdr:row>
      <xdr:rowOff>27384</xdr:rowOff>
    </xdr:from>
    <xdr:to>
      <xdr:col>50</xdr:col>
      <xdr:colOff>0</xdr:colOff>
      <xdr:row>85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0.02314</cdr:x>
      <cdr:y>0.5</cdr:y>
    </cdr:from>
    <cdr:to>
      <cdr:x>0.92552</cdr:x>
      <cdr:y>0.50565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80999" y="2107407"/>
          <a:ext cx="14859000" cy="2381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ysClr val="windowText" lastClr="0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19"/>
  <sheetViews>
    <sheetView topLeftCell="A4" zoomScale="80" zoomScaleNormal="80" workbookViewId="0">
      <pane xSplit="2" ySplit="9" topLeftCell="C13" activePane="bottomRight" state="frozen"/>
      <selection activeCell="A4" sqref="A4"/>
      <selection pane="topRight" activeCell="C4" sqref="C4"/>
      <selection pane="bottomLeft" activeCell="A7" sqref="A7"/>
      <selection pane="bottomRight" activeCell="A7" sqref="A7:H9"/>
    </sheetView>
  </sheetViews>
  <sheetFormatPr defaultRowHeight="15" x14ac:dyDescent="0.25"/>
  <cols>
    <col min="1" max="1" width="3.5703125" customWidth="1"/>
    <col min="2" max="2" width="38.85546875" customWidth="1"/>
    <col min="3" max="3" width="37.140625" bestFit="1" customWidth="1"/>
    <col min="4" max="4" width="25.85546875" bestFit="1" customWidth="1"/>
    <col min="5" max="5" width="15" customWidth="1"/>
    <col min="6" max="6" width="11.7109375" customWidth="1"/>
    <col min="7" max="7" width="8" customWidth="1"/>
    <col min="8" max="8" width="2.140625" customWidth="1"/>
    <col min="9" max="9" width="13.140625" bestFit="1" customWidth="1"/>
    <col min="10" max="10" width="12.7109375" customWidth="1"/>
    <col min="11" max="11" width="12.5703125" customWidth="1"/>
    <col min="12" max="12" width="3.28515625" customWidth="1"/>
    <col min="13" max="13" width="12.42578125" customWidth="1"/>
    <col min="14" max="14" width="13.140625" bestFit="1" customWidth="1"/>
    <col min="15" max="15" width="12.140625" customWidth="1"/>
    <col min="16" max="16" width="3" customWidth="1"/>
    <col min="17" max="17" width="11" customWidth="1"/>
    <col min="18" max="18" width="13.140625" bestFit="1" customWidth="1"/>
    <col min="19" max="19" width="11.7109375" customWidth="1"/>
    <col min="20" max="20" width="2.140625" customWidth="1"/>
    <col min="21" max="23" width="11.7109375" customWidth="1"/>
    <col min="24" max="24" width="2.140625" customWidth="1"/>
    <col min="25" max="25" width="13.140625" customWidth="1"/>
    <col min="26" max="26" width="11.85546875" customWidth="1"/>
    <col min="27" max="27" width="13.42578125" customWidth="1"/>
    <col min="28" max="28" width="2.140625" customWidth="1"/>
    <col min="29" max="29" width="11" customWidth="1"/>
    <col min="30" max="30" width="9.140625" customWidth="1"/>
    <col min="31" max="31" width="11.5703125" customWidth="1"/>
    <col min="32" max="32" width="2.42578125" customWidth="1"/>
    <col min="33" max="33" width="11.140625" customWidth="1"/>
    <col min="34" max="34" width="10.28515625" customWidth="1"/>
    <col min="35" max="35" width="13.85546875" bestFit="1" customWidth="1"/>
    <col min="36" max="36" width="13.7109375" customWidth="1"/>
    <col min="37" max="37" width="3" customWidth="1"/>
    <col min="38" max="38" width="16.7109375" bestFit="1" customWidth="1"/>
    <col min="39" max="39" width="19.7109375" customWidth="1"/>
    <col min="40" max="40" width="13.28515625" hidden="1" customWidth="1"/>
    <col min="41" max="41" width="17.140625" bestFit="1" customWidth="1"/>
    <col min="42" max="42" width="2.5703125" customWidth="1"/>
    <col min="43" max="43" width="5.140625" customWidth="1"/>
    <col min="44" max="44" width="22.5703125" customWidth="1"/>
    <col min="45" max="45" width="25.5703125" customWidth="1"/>
    <col min="46" max="46" width="13.140625" style="20" bestFit="1" customWidth="1"/>
    <col min="47" max="61" width="13.140625" bestFit="1" customWidth="1"/>
  </cols>
  <sheetData>
    <row r="1" spans="1:4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x14ac:dyDescent="0.25">
      <c r="A3" s="11"/>
      <c r="B3" s="11"/>
      <c r="C3" s="11"/>
      <c r="D3" s="11"/>
      <c r="E3" s="11"/>
      <c r="F3" s="15">
        <v>43</v>
      </c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x14ac:dyDescent="0.25">
      <c r="A4" s="211"/>
      <c r="B4" s="212"/>
      <c r="C4" s="212"/>
      <c r="D4" s="212"/>
      <c r="E4" s="212"/>
      <c r="F4" s="212"/>
      <c r="G4" s="212"/>
      <c r="H4" s="213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11"/>
      <c r="AS4" s="11"/>
    </row>
    <row r="5" spans="1:45" x14ac:dyDescent="0.25">
      <c r="A5" s="214"/>
      <c r="B5" s="215"/>
      <c r="C5" s="215"/>
      <c r="D5" s="215"/>
      <c r="E5" s="215"/>
      <c r="F5" s="215"/>
      <c r="G5" s="215"/>
      <c r="H5" s="21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11"/>
      <c r="AS5" s="11"/>
    </row>
    <row r="6" spans="1:45" x14ac:dyDescent="0.25">
      <c r="A6" s="217"/>
      <c r="B6" s="218"/>
      <c r="C6" s="218"/>
      <c r="D6" s="218"/>
      <c r="E6" s="218"/>
      <c r="F6" s="218"/>
      <c r="G6" s="218"/>
      <c r="H6" s="21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11"/>
      <c r="AS6" s="11"/>
    </row>
    <row r="7" spans="1:45" x14ac:dyDescent="0.25">
      <c r="A7" s="211"/>
      <c r="B7" s="212"/>
      <c r="C7" s="212"/>
      <c r="D7" s="212"/>
      <c r="E7" s="212"/>
      <c r="F7" s="212"/>
      <c r="G7" s="212"/>
      <c r="H7" s="213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11"/>
      <c r="AS7" s="11"/>
    </row>
    <row r="8" spans="1:45" x14ac:dyDescent="0.25">
      <c r="A8" s="214"/>
      <c r="B8" s="215"/>
      <c r="C8" s="215"/>
      <c r="D8" s="215"/>
      <c r="E8" s="215"/>
      <c r="F8" s="215"/>
      <c r="G8" s="215"/>
      <c r="H8" s="216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11"/>
      <c r="AS8" s="11"/>
    </row>
    <row r="9" spans="1:45" x14ac:dyDescent="0.25">
      <c r="A9" s="217"/>
      <c r="B9" s="218"/>
      <c r="C9" s="218"/>
      <c r="D9" s="218"/>
      <c r="E9" s="218"/>
      <c r="F9" s="218"/>
      <c r="G9" s="218"/>
      <c r="H9" s="21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11"/>
      <c r="AS9" s="11"/>
    </row>
    <row r="10" spans="1:45" ht="10.5" customHeight="1" x14ac:dyDescent="0.25">
      <c r="A10" s="211"/>
      <c r="B10" s="212"/>
      <c r="C10" s="212"/>
      <c r="D10" s="212"/>
      <c r="E10" s="212"/>
      <c r="F10" s="212"/>
      <c r="G10" s="212"/>
      <c r="H10" s="213"/>
      <c r="I10" s="196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8"/>
      <c r="AK10" s="211"/>
      <c r="AL10" s="212"/>
      <c r="AM10" s="212"/>
      <c r="AN10" s="212"/>
      <c r="AO10" s="212"/>
      <c r="AP10" s="213"/>
      <c r="AQ10" s="51"/>
      <c r="AR10" s="11"/>
      <c r="AS10" s="11"/>
    </row>
    <row r="11" spans="1:45" x14ac:dyDescent="0.25">
      <c r="A11" s="214"/>
      <c r="B11" s="215"/>
      <c r="C11" s="215"/>
      <c r="D11" s="215"/>
      <c r="E11" s="215"/>
      <c r="F11" s="215"/>
      <c r="G11" s="215"/>
      <c r="H11" s="216"/>
      <c r="I11" s="230" t="s">
        <v>96</v>
      </c>
      <c r="J11" s="230"/>
      <c r="K11" s="230"/>
      <c r="L11" s="199"/>
      <c r="M11" s="230" t="s">
        <v>2</v>
      </c>
      <c r="N11" s="230"/>
      <c r="O11" s="230"/>
      <c r="P11" s="199"/>
      <c r="Q11" s="230" t="s">
        <v>99</v>
      </c>
      <c r="R11" s="230"/>
      <c r="S11" s="230"/>
      <c r="T11" s="227"/>
      <c r="U11" s="230" t="s">
        <v>27</v>
      </c>
      <c r="V11" s="230"/>
      <c r="W11" s="230"/>
      <c r="X11" s="199"/>
      <c r="Y11" s="230" t="s">
        <v>130</v>
      </c>
      <c r="Z11" s="230"/>
      <c r="AA11" s="230"/>
      <c r="AB11" s="36"/>
      <c r="AC11" s="230" t="s">
        <v>5</v>
      </c>
      <c r="AD11" s="230"/>
      <c r="AE11" s="230"/>
      <c r="AF11" s="7"/>
      <c r="AG11" s="230" t="s">
        <v>106</v>
      </c>
      <c r="AH11" s="230"/>
      <c r="AI11" s="230"/>
      <c r="AJ11" s="230"/>
      <c r="AK11" s="214"/>
      <c r="AL11" s="215"/>
      <c r="AM11" s="215"/>
      <c r="AN11" s="215"/>
      <c r="AO11" s="215"/>
      <c r="AP11" s="216"/>
      <c r="AQ11" s="51"/>
      <c r="AR11" s="11"/>
      <c r="AS11" s="11"/>
    </row>
    <row r="12" spans="1:45" x14ac:dyDescent="0.25">
      <c r="A12" s="217"/>
      <c r="B12" s="218"/>
      <c r="C12" s="218"/>
      <c r="D12" s="218"/>
      <c r="E12" s="218"/>
      <c r="F12" s="218"/>
      <c r="G12" s="218"/>
      <c r="H12" s="219"/>
      <c r="I12" s="226">
        <v>40</v>
      </c>
      <c r="J12" s="226"/>
      <c r="K12" s="226"/>
      <c r="L12" s="200"/>
      <c r="M12" s="226">
        <v>30</v>
      </c>
      <c r="N12" s="226"/>
      <c r="O12" s="226"/>
      <c r="P12" s="200"/>
      <c r="Q12" s="226">
        <v>40</v>
      </c>
      <c r="R12" s="226"/>
      <c r="S12" s="226"/>
      <c r="T12" s="228"/>
      <c r="U12" s="226">
        <v>60</v>
      </c>
      <c r="V12" s="226"/>
      <c r="W12" s="226"/>
      <c r="X12" s="200"/>
      <c r="Y12" s="226">
        <v>60</v>
      </c>
      <c r="Z12" s="226"/>
      <c r="AA12" s="226"/>
      <c r="AB12" s="37"/>
      <c r="AC12" s="226">
        <v>60</v>
      </c>
      <c r="AD12" s="226"/>
      <c r="AE12" s="226"/>
      <c r="AF12" s="7"/>
      <c r="AG12" s="226">
        <v>180</v>
      </c>
      <c r="AH12" s="226"/>
      <c r="AI12" s="226"/>
      <c r="AJ12" s="226"/>
      <c r="AK12" s="217"/>
      <c r="AL12" s="218"/>
      <c r="AM12" s="218"/>
      <c r="AN12" s="218"/>
      <c r="AO12" s="218"/>
      <c r="AP12" s="219"/>
      <c r="AQ12" s="51"/>
      <c r="AR12" s="11"/>
      <c r="AS12" s="11"/>
    </row>
    <row r="13" spans="1:45" ht="48" customHeight="1" x14ac:dyDescent="0.25">
      <c r="A13" s="199"/>
      <c r="B13" s="5" t="s">
        <v>101</v>
      </c>
      <c r="C13" s="5" t="s">
        <v>21</v>
      </c>
      <c r="D13" s="5" t="s">
        <v>102</v>
      </c>
      <c r="E13" s="5" t="s">
        <v>131</v>
      </c>
      <c r="F13" s="17" t="s">
        <v>94</v>
      </c>
      <c r="G13" s="17" t="s">
        <v>121</v>
      </c>
      <c r="H13" s="202"/>
      <c r="I13" s="17" t="s">
        <v>97</v>
      </c>
      <c r="J13" s="17" t="s">
        <v>98</v>
      </c>
      <c r="K13" s="17" t="s">
        <v>100</v>
      </c>
      <c r="L13" s="200"/>
      <c r="M13" s="17" t="s">
        <v>97</v>
      </c>
      <c r="N13" s="17" t="s">
        <v>98</v>
      </c>
      <c r="O13" s="17" t="s">
        <v>100</v>
      </c>
      <c r="P13" s="200"/>
      <c r="Q13" s="17" t="s">
        <v>97</v>
      </c>
      <c r="R13" s="17" t="s">
        <v>98</v>
      </c>
      <c r="S13" s="17" t="s">
        <v>100</v>
      </c>
      <c r="T13" s="228"/>
      <c r="U13" s="17" t="s">
        <v>97</v>
      </c>
      <c r="V13" s="17" t="s">
        <v>98</v>
      </c>
      <c r="W13" s="17" t="s">
        <v>100</v>
      </c>
      <c r="X13" s="200"/>
      <c r="Y13" s="17" t="s">
        <v>97</v>
      </c>
      <c r="Z13" s="17" t="s">
        <v>98</v>
      </c>
      <c r="AA13" s="17" t="s">
        <v>100</v>
      </c>
      <c r="AB13" s="37"/>
      <c r="AC13" s="17" t="s">
        <v>97</v>
      </c>
      <c r="AD13" s="17" t="s">
        <v>98</v>
      </c>
      <c r="AE13" s="17" t="s">
        <v>100</v>
      </c>
      <c r="AF13" s="205"/>
      <c r="AG13" s="17" t="s">
        <v>105</v>
      </c>
      <c r="AH13" s="17" t="s">
        <v>98</v>
      </c>
      <c r="AI13" s="17" t="s">
        <v>104</v>
      </c>
      <c r="AJ13" s="17" t="s">
        <v>100</v>
      </c>
      <c r="AK13" s="208"/>
      <c r="AL13" s="17" t="s">
        <v>108</v>
      </c>
      <c r="AM13" s="17" t="s">
        <v>95</v>
      </c>
      <c r="AN13" s="17" t="s">
        <v>107</v>
      </c>
      <c r="AO13" s="17" t="s">
        <v>126</v>
      </c>
      <c r="AP13" s="9"/>
      <c r="AQ13" s="51"/>
      <c r="AR13" s="11"/>
      <c r="AS13" s="11"/>
    </row>
    <row r="14" spans="1:45" ht="20.25" customHeight="1" x14ac:dyDescent="0.25">
      <c r="A14" s="200"/>
      <c r="B14" s="3" t="s">
        <v>6</v>
      </c>
      <c r="C14" s="3" t="s">
        <v>135</v>
      </c>
      <c r="D14" s="3" t="s">
        <v>87</v>
      </c>
      <c r="E14" s="3" t="s">
        <v>33</v>
      </c>
      <c r="F14" s="6">
        <v>43</v>
      </c>
      <c r="G14" s="6"/>
      <c r="H14" s="203"/>
      <c r="I14" s="3">
        <v>2</v>
      </c>
      <c r="J14" s="3">
        <f t="shared" ref="J14:J58" si="0">I14*$I$12</f>
        <v>80</v>
      </c>
      <c r="K14" s="4">
        <f t="shared" ref="K14:K57" si="1">(F14/$I$60)*I14</f>
        <v>17.373737373737374</v>
      </c>
      <c r="L14" s="200"/>
      <c r="M14" s="3">
        <v>10</v>
      </c>
      <c r="N14" s="3">
        <f t="shared" ref="N14:N42" si="2">M14*$M$12</f>
        <v>300</v>
      </c>
      <c r="O14" s="4">
        <f t="shared" ref="O14:O42" si="3">(F14/$M$60)*M14</f>
        <v>71.666666666666671</v>
      </c>
      <c r="P14" s="200"/>
      <c r="Q14" s="3">
        <v>0</v>
      </c>
      <c r="R14" s="3">
        <f t="shared" ref="R14:R57" si="4">Q14*$Q$12</f>
        <v>0</v>
      </c>
      <c r="S14" s="4">
        <f t="shared" ref="S14:S42" si="5">(F14/$Q$60)*Q14</f>
        <v>0</v>
      </c>
      <c r="T14" s="228"/>
      <c r="U14" s="3">
        <v>0</v>
      </c>
      <c r="V14" s="3">
        <f>U14*$U$12</f>
        <v>0</v>
      </c>
      <c r="W14" s="4">
        <f t="shared" ref="W14:W42" si="6">(F14/$U$60)*U14</f>
        <v>0</v>
      </c>
      <c r="X14" s="200"/>
      <c r="Y14" s="3">
        <v>0</v>
      </c>
      <c r="Z14" s="3">
        <f>Y14*$Y$12</f>
        <v>0</v>
      </c>
      <c r="AA14" s="4">
        <f t="shared" ref="AA14:AA41" si="7">(F14/$Y$60)*Y14</f>
        <v>0</v>
      </c>
      <c r="AB14" s="37"/>
      <c r="AC14" s="3">
        <v>1</v>
      </c>
      <c r="AD14" s="3">
        <f t="shared" ref="AD14:AD58" si="8">AC14*$AC$12</f>
        <v>60</v>
      </c>
      <c r="AE14" s="3">
        <f>(F14/$AC$60)*AC14</f>
        <v>43</v>
      </c>
      <c r="AF14" s="206"/>
      <c r="AG14" s="3">
        <v>0</v>
      </c>
      <c r="AH14" s="3">
        <f t="shared" ref="AH14:AH58" si="9">AG14*$AG$12</f>
        <v>0</v>
      </c>
      <c r="AI14" s="6">
        <v>10</v>
      </c>
      <c r="AJ14" s="4">
        <f t="shared" ref="AJ14:AJ58" si="10">(AG14*F14)*AI14/$AG$60</f>
        <v>0</v>
      </c>
      <c r="AK14" s="209"/>
      <c r="AL14" s="6">
        <v>7</v>
      </c>
      <c r="AM14" s="4">
        <f t="shared" ref="AM14:AM25" si="11">(R14+N14+J14+AD14+AH14+Z14+V14)/60</f>
        <v>7.333333333333333</v>
      </c>
      <c r="AN14" s="2">
        <f>AM14-AL14</f>
        <v>0.33333333333333304</v>
      </c>
      <c r="AO14" s="4">
        <f>SUM(AG14,AC14,Q14,M14,I14,Y14,U14)</f>
        <v>13</v>
      </c>
      <c r="AP14" s="9"/>
      <c r="AQ14" s="51"/>
      <c r="AR14" s="11"/>
      <c r="AS14" s="11"/>
    </row>
    <row r="15" spans="1:45" x14ac:dyDescent="0.25">
      <c r="A15" s="200"/>
      <c r="B15" s="3" t="s">
        <v>7</v>
      </c>
      <c r="C15" s="3"/>
      <c r="D15" s="3" t="s">
        <v>87</v>
      </c>
      <c r="E15" s="3" t="s">
        <v>33</v>
      </c>
      <c r="F15" s="6">
        <v>43</v>
      </c>
      <c r="G15" s="6"/>
      <c r="H15" s="203"/>
      <c r="I15" s="3">
        <v>3</v>
      </c>
      <c r="J15" s="3">
        <f t="shared" si="0"/>
        <v>120</v>
      </c>
      <c r="K15" s="4">
        <f t="shared" si="1"/>
        <v>26.060606060606062</v>
      </c>
      <c r="L15" s="200"/>
      <c r="M15" s="3">
        <v>6</v>
      </c>
      <c r="N15" s="3">
        <f t="shared" si="2"/>
        <v>180</v>
      </c>
      <c r="O15" s="4">
        <f t="shared" si="3"/>
        <v>43</v>
      </c>
      <c r="P15" s="200"/>
      <c r="Q15" s="3">
        <v>3</v>
      </c>
      <c r="R15" s="3">
        <f t="shared" si="4"/>
        <v>120</v>
      </c>
      <c r="S15" s="4">
        <f t="shared" si="5"/>
        <v>26.875</v>
      </c>
      <c r="T15" s="228"/>
      <c r="U15" s="3">
        <v>0</v>
      </c>
      <c r="V15" s="3">
        <f t="shared" ref="V15:V58" si="12">U15*$U$12</f>
        <v>0</v>
      </c>
      <c r="W15" s="4">
        <f t="shared" si="6"/>
        <v>0</v>
      </c>
      <c r="X15" s="200"/>
      <c r="Y15" s="3">
        <v>0</v>
      </c>
      <c r="Z15" s="3">
        <f t="shared" ref="Z15:Z58" si="13">Y15*$AC$12</f>
        <v>0</v>
      </c>
      <c r="AA15" s="4">
        <f t="shared" si="7"/>
        <v>0</v>
      </c>
      <c r="AB15" s="37"/>
      <c r="AC15" s="3">
        <v>3</v>
      </c>
      <c r="AD15" s="3">
        <f t="shared" si="8"/>
        <v>180</v>
      </c>
      <c r="AE15" s="3">
        <f t="shared" ref="AE15:AE43" si="14">(F15*AC15/$AC$60)</f>
        <v>129</v>
      </c>
      <c r="AF15" s="206"/>
      <c r="AG15" s="3">
        <v>0</v>
      </c>
      <c r="AH15" s="3">
        <f t="shared" si="9"/>
        <v>0</v>
      </c>
      <c r="AI15" s="6">
        <v>10</v>
      </c>
      <c r="AJ15" s="4">
        <f t="shared" si="10"/>
        <v>0</v>
      </c>
      <c r="AK15" s="209"/>
      <c r="AL15" s="6">
        <v>10</v>
      </c>
      <c r="AM15" s="4">
        <f t="shared" si="11"/>
        <v>10</v>
      </c>
      <c r="AN15" s="2">
        <f t="shared" ref="AN15:AN26" si="15">AM15-AL15</f>
        <v>0</v>
      </c>
      <c r="AO15" s="4">
        <f t="shared" ref="AO15:AO58" si="16">SUM(AG15,AC15,Q15,M15,I15,Y15,U15)</f>
        <v>15</v>
      </c>
      <c r="AP15" s="9"/>
      <c r="AQ15" s="51"/>
      <c r="AR15" s="11"/>
      <c r="AS15" s="11"/>
    </row>
    <row r="16" spans="1:45" x14ac:dyDescent="0.25">
      <c r="A16" s="200"/>
      <c r="B16" s="3" t="s">
        <v>8</v>
      </c>
      <c r="C16" s="3"/>
      <c r="D16" s="3" t="s">
        <v>75</v>
      </c>
      <c r="E16" s="3" t="s">
        <v>33</v>
      </c>
      <c r="F16" s="6">
        <v>43</v>
      </c>
      <c r="G16" s="6"/>
      <c r="H16" s="203"/>
      <c r="I16" s="3">
        <v>9</v>
      </c>
      <c r="J16" s="3">
        <f t="shared" si="0"/>
        <v>360</v>
      </c>
      <c r="K16" s="4">
        <f t="shared" si="1"/>
        <v>78.181818181818187</v>
      </c>
      <c r="L16" s="200"/>
      <c r="M16" s="3">
        <v>11</v>
      </c>
      <c r="N16" s="3">
        <f t="shared" si="2"/>
        <v>330</v>
      </c>
      <c r="O16" s="4">
        <f t="shared" si="3"/>
        <v>78.833333333333343</v>
      </c>
      <c r="P16" s="200"/>
      <c r="Q16" s="3">
        <v>3</v>
      </c>
      <c r="R16" s="3">
        <f t="shared" si="4"/>
        <v>120</v>
      </c>
      <c r="S16" s="4">
        <f t="shared" si="5"/>
        <v>26.875</v>
      </c>
      <c r="T16" s="228"/>
      <c r="U16" s="3">
        <v>0</v>
      </c>
      <c r="V16" s="3">
        <f t="shared" si="12"/>
        <v>0</v>
      </c>
      <c r="W16" s="4">
        <f t="shared" si="6"/>
        <v>0</v>
      </c>
      <c r="X16" s="200"/>
      <c r="Y16" s="3">
        <v>0</v>
      </c>
      <c r="Z16" s="3">
        <f t="shared" si="13"/>
        <v>0</v>
      </c>
      <c r="AA16" s="4">
        <f t="shared" si="7"/>
        <v>0</v>
      </c>
      <c r="AB16" s="37"/>
      <c r="AC16" s="3">
        <v>9</v>
      </c>
      <c r="AD16" s="3">
        <f t="shared" si="8"/>
        <v>540</v>
      </c>
      <c r="AE16" s="3">
        <f t="shared" si="14"/>
        <v>387</v>
      </c>
      <c r="AF16" s="206"/>
      <c r="AG16" s="3">
        <v>0</v>
      </c>
      <c r="AH16" s="3">
        <f t="shared" si="9"/>
        <v>0</v>
      </c>
      <c r="AI16" s="6">
        <v>10</v>
      </c>
      <c r="AJ16" s="4">
        <f t="shared" si="10"/>
        <v>0</v>
      </c>
      <c r="AK16" s="209"/>
      <c r="AL16" s="6">
        <v>23</v>
      </c>
      <c r="AM16" s="4">
        <f t="shared" si="11"/>
        <v>22.5</v>
      </c>
      <c r="AN16" s="2">
        <f t="shared" si="15"/>
        <v>-0.5</v>
      </c>
      <c r="AO16" s="4">
        <f t="shared" si="16"/>
        <v>32</v>
      </c>
      <c r="AP16" s="9"/>
      <c r="AQ16" s="51"/>
      <c r="AR16" s="11"/>
      <c r="AS16" s="11"/>
    </row>
    <row r="17" spans="1:46" x14ac:dyDescent="0.25">
      <c r="A17" s="200"/>
      <c r="B17" s="3" t="s">
        <v>9</v>
      </c>
      <c r="C17" s="3"/>
      <c r="D17" s="3" t="s">
        <v>75</v>
      </c>
      <c r="E17" s="3" t="s">
        <v>33</v>
      </c>
      <c r="F17" s="6">
        <v>43</v>
      </c>
      <c r="G17" s="6"/>
      <c r="H17" s="203"/>
      <c r="I17" s="3">
        <v>9</v>
      </c>
      <c r="J17" s="3">
        <f t="shared" si="0"/>
        <v>360</v>
      </c>
      <c r="K17" s="4">
        <f t="shared" si="1"/>
        <v>78.181818181818187</v>
      </c>
      <c r="L17" s="200"/>
      <c r="M17" s="3">
        <v>9</v>
      </c>
      <c r="N17" s="3">
        <f t="shared" si="2"/>
        <v>270</v>
      </c>
      <c r="O17" s="4">
        <f t="shared" si="3"/>
        <v>64.5</v>
      </c>
      <c r="P17" s="200"/>
      <c r="Q17" s="3">
        <v>3</v>
      </c>
      <c r="R17" s="3">
        <f t="shared" si="4"/>
        <v>120</v>
      </c>
      <c r="S17" s="4">
        <f t="shared" si="5"/>
        <v>26.875</v>
      </c>
      <c r="T17" s="228"/>
      <c r="U17" s="3">
        <v>0</v>
      </c>
      <c r="V17" s="3">
        <f t="shared" si="12"/>
        <v>0</v>
      </c>
      <c r="W17" s="4">
        <f t="shared" si="6"/>
        <v>0</v>
      </c>
      <c r="X17" s="200"/>
      <c r="Y17" s="3">
        <v>0</v>
      </c>
      <c r="Z17" s="3">
        <f t="shared" si="13"/>
        <v>0</v>
      </c>
      <c r="AA17" s="4">
        <f t="shared" si="7"/>
        <v>0</v>
      </c>
      <c r="AB17" s="37"/>
      <c r="AC17" s="3">
        <v>7</v>
      </c>
      <c r="AD17" s="3">
        <f t="shared" si="8"/>
        <v>420</v>
      </c>
      <c r="AE17" s="3">
        <f t="shared" si="14"/>
        <v>301</v>
      </c>
      <c r="AF17" s="206"/>
      <c r="AG17" s="3">
        <v>0</v>
      </c>
      <c r="AH17" s="3">
        <f t="shared" si="9"/>
        <v>0</v>
      </c>
      <c r="AI17" s="6">
        <v>10</v>
      </c>
      <c r="AJ17" s="4">
        <f t="shared" si="10"/>
        <v>0</v>
      </c>
      <c r="AK17" s="209"/>
      <c r="AL17" s="6">
        <v>20</v>
      </c>
      <c r="AM17" s="4">
        <f t="shared" si="11"/>
        <v>19.5</v>
      </c>
      <c r="AN17" s="2">
        <f t="shared" si="15"/>
        <v>-0.5</v>
      </c>
      <c r="AO17" s="4">
        <f t="shared" si="16"/>
        <v>28</v>
      </c>
      <c r="AP17" s="9"/>
      <c r="AQ17" s="51"/>
      <c r="AR17" s="11"/>
      <c r="AS17" s="11"/>
    </row>
    <row r="18" spans="1:46" ht="15.75" customHeight="1" x14ac:dyDescent="0.25">
      <c r="A18" s="200"/>
      <c r="B18" s="3" t="s">
        <v>10</v>
      </c>
      <c r="C18" s="3"/>
      <c r="D18" s="3" t="s">
        <v>75</v>
      </c>
      <c r="E18" s="3" t="s">
        <v>33</v>
      </c>
      <c r="F18" s="6">
        <v>43</v>
      </c>
      <c r="G18" s="6"/>
      <c r="H18" s="203"/>
      <c r="I18" s="3">
        <v>9</v>
      </c>
      <c r="J18" s="3">
        <f t="shared" si="0"/>
        <v>360</v>
      </c>
      <c r="K18" s="4">
        <f t="shared" si="1"/>
        <v>78.181818181818187</v>
      </c>
      <c r="L18" s="200"/>
      <c r="M18" s="3">
        <v>11</v>
      </c>
      <c r="N18" s="3">
        <f t="shared" si="2"/>
        <v>330</v>
      </c>
      <c r="O18" s="4">
        <f t="shared" si="3"/>
        <v>78.833333333333343</v>
      </c>
      <c r="P18" s="200"/>
      <c r="Q18" s="3">
        <v>3</v>
      </c>
      <c r="R18" s="3">
        <f t="shared" si="4"/>
        <v>120</v>
      </c>
      <c r="S18" s="4">
        <f t="shared" si="5"/>
        <v>26.875</v>
      </c>
      <c r="T18" s="228"/>
      <c r="U18" s="3">
        <v>0</v>
      </c>
      <c r="V18" s="3">
        <f t="shared" si="12"/>
        <v>0</v>
      </c>
      <c r="W18" s="4">
        <f t="shared" si="6"/>
        <v>0</v>
      </c>
      <c r="X18" s="200"/>
      <c r="Y18" s="3">
        <v>0</v>
      </c>
      <c r="Z18" s="3">
        <f t="shared" si="13"/>
        <v>0</v>
      </c>
      <c r="AA18" s="4">
        <f t="shared" si="7"/>
        <v>0</v>
      </c>
      <c r="AB18" s="37"/>
      <c r="AC18" s="3">
        <v>9</v>
      </c>
      <c r="AD18" s="3">
        <f t="shared" si="8"/>
        <v>540</v>
      </c>
      <c r="AE18" s="3">
        <f t="shared" si="14"/>
        <v>387</v>
      </c>
      <c r="AF18" s="206"/>
      <c r="AG18" s="3">
        <v>0</v>
      </c>
      <c r="AH18" s="3">
        <f t="shared" si="9"/>
        <v>0</v>
      </c>
      <c r="AI18" s="6">
        <v>10</v>
      </c>
      <c r="AJ18" s="4">
        <f t="shared" si="10"/>
        <v>0</v>
      </c>
      <c r="AK18" s="209"/>
      <c r="AL18" s="6">
        <v>23</v>
      </c>
      <c r="AM18" s="4">
        <f t="shared" si="11"/>
        <v>22.5</v>
      </c>
      <c r="AN18" s="2">
        <f t="shared" si="15"/>
        <v>-0.5</v>
      </c>
      <c r="AO18" s="4">
        <f t="shared" si="16"/>
        <v>32</v>
      </c>
      <c r="AP18" s="9"/>
      <c r="AQ18" s="51"/>
      <c r="AR18" s="11"/>
      <c r="AS18" s="11"/>
    </row>
    <row r="19" spans="1:46" x14ac:dyDescent="0.25">
      <c r="A19" s="200"/>
      <c r="B19" s="3" t="s">
        <v>11</v>
      </c>
      <c r="C19" s="3" t="s">
        <v>134</v>
      </c>
      <c r="D19" s="3" t="s">
        <v>75</v>
      </c>
      <c r="E19" s="3" t="s">
        <v>33</v>
      </c>
      <c r="F19" s="6">
        <v>43</v>
      </c>
      <c r="G19" s="6"/>
      <c r="H19" s="203"/>
      <c r="I19" s="3">
        <v>9</v>
      </c>
      <c r="J19" s="3">
        <f t="shared" si="0"/>
        <v>360</v>
      </c>
      <c r="K19" s="4">
        <f t="shared" si="1"/>
        <v>78.181818181818187</v>
      </c>
      <c r="L19" s="200"/>
      <c r="M19" s="3">
        <v>11</v>
      </c>
      <c r="N19" s="3">
        <f t="shared" si="2"/>
        <v>330</v>
      </c>
      <c r="O19" s="4">
        <f t="shared" si="3"/>
        <v>78.833333333333343</v>
      </c>
      <c r="P19" s="200"/>
      <c r="Q19" s="3">
        <v>3</v>
      </c>
      <c r="R19" s="3">
        <f t="shared" si="4"/>
        <v>120</v>
      </c>
      <c r="S19" s="4">
        <f t="shared" si="5"/>
        <v>26.875</v>
      </c>
      <c r="T19" s="228"/>
      <c r="U19" s="3">
        <v>0</v>
      </c>
      <c r="V19" s="3">
        <f t="shared" si="12"/>
        <v>0</v>
      </c>
      <c r="W19" s="4">
        <f t="shared" si="6"/>
        <v>0</v>
      </c>
      <c r="X19" s="200"/>
      <c r="Y19" s="3">
        <v>0</v>
      </c>
      <c r="Z19" s="3">
        <f t="shared" si="13"/>
        <v>0</v>
      </c>
      <c r="AA19" s="4">
        <f t="shared" si="7"/>
        <v>0</v>
      </c>
      <c r="AB19" s="37"/>
      <c r="AC19" s="3">
        <v>9</v>
      </c>
      <c r="AD19" s="3">
        <f t="shared" si="8"/>
        <v>540</v>
      </c>
      <c r="AE19" s="3">
        <f t="shared" si="14"/>
        <v>387</v>
      </c>
      <c r="AF19" s="206"/>
      <c r="AG19" s="3">
        <v>0</v>
      </c>
      <c r="AH19" s="3">
        <f t="shared" si="9"/>
        <v>0</v>
      </c>
      <c r="AI19" s="6">
        <v>10</v>
      </c>
      <c r="AJ19" s="4">
        <f t="shared" si="10"/>
        <v>0</v>
      </c>
      <c r="AK19" s="209"/>
      <c r="AL19" s="6">
        <v>23</v>
      </c>
      <c r="AM19" s="4">
        <f t="shared" si="11"/>
        <v>22.5</v>
      </c>
      <c r="AN19" s="2">
        <f t="shared" si="15"/>
        <v>-0.5</v>
      </c>
      <c r="AO19" s="4">
        <f t="shared" si="16"/>
        <v>32</v>
      </c>
      <c r="AP19" s="9"/>
      <c r="AQ19" s="51"/>
      <c r="AR19" s="11"/>
      <c r="AS19" s="11"/>
    </row>
    <row r="20" spans="1:46" x14ac:dyDescent="0.25">
      <c r="A20" s="200"/>
      <c r="B20" s="3" t="s">
        <v>12</v>
      </c>
      <c r="C20" s="3"/>
      <c r="D20" s="3" t="s">
        <v>75</v>
      </c>
      <c r="E20" s="3" t="s">
        <v>33</v>
      </c>
      <c r="F20" s="6">
        <v>43</v>
      </c>
      <c r="G20" s="6"/>
      <c r="H20" s="203"/>
      <c r="I20" s="3">
        <v>9</v>
      </c>
      <c r="J20" s="3">
        <f t="shared" si="0"/>
        <v>360</v>
      </c>
      <c r="K20" s="4">
        <f t="shared" si="1"/>
        <v>78.181818181818187</v>
      </c>
      <c r="L20" s="200"/>
      <c r="M20" s="3">
        <v>11</v>
      </c>
      <c r="N20" s="3">
        <f t="shared" si="2"/>
        <v>330</v>
      </c>
      <c r="O20" s="4">
        <f t="shared" si="3"/>
        <v>78.833333333333343</v>
      </c>
      <c r="P20" s="200"/>
      <c r="Q20" s="3">
        <v>3</v>
      </c>
      <c r="R20" s="3">
        <f t="shared" si="4"/>
        <v>120</v>
      </c>
      <c r="S20" s="4">
        <f t="shared" si="5"/>
        <v>26.875</v>
      </c>
      <c r="T20" s="228"/>
      <c r="U20" s="3">
        <v>0</v>
      </c>
      <c r="V20" s="3">
        <f t="shared" si="12"/>
        <v>0</v>
      </c>
      <c r="W20" s="4">
        <f t="shared" si="6"/>
        <v>0</v>
      </c>
      <c r="X20" s="200"/>
      <c r="Y20" s="3">
        <v>0</v>
      </c>
      <c r="Z20" s="3">
        <f t="shared" si="13"/>
        <v>0</v>
      </c>
      <c r="AA20" s="4">
        <f t="shared" si="7"/>
        <v>0</v>
      </c>
      <c r="AB20" s="37"/>
      <c r="AC20" s="3">
        <v>9</v>
      </c>
      <c r="AD20" s="3">
        <f t="shared" si="8"/>
        <v>540</v>
      </c>
      <c r="AE20" s="3">
        <f t="shared" si="14"/>
        <v>387</v>
      </c>
      <c r="AF20" s="206"/>
      <c r="AG20" s="3">
        <v>0</v>
      </c>
      <c r="AH20" s="3">
        <f t="shared" si="9"/>
        <v>0</v>
      </c>
      <c r="AI20" s="6">
        <v>10</v>
      </c>
      <c r="AJ20" s="4">
        <f t="shared" si="10"/>
        <v>0</v>
      </c>
      <c r="AK20" s="209"/>
      <c r="AL20" s="6">
        <v>23</v>
      </c>
      <c r="AM20" s="4">
        <f t="shared" si="11"/>
        <v>22.5</v>
      </c>
      <c r="AN20" s="2">
        <f t="shared" si="15"/>
        <v>-0.5</v>
      </c>
      <c r="AO20" s="4">
        <f t="shared" si="16"/>
        <v>32</v>
      </c>
      <c r="AP20" s="9"/>
      <c r="AQ20" s="51"/>
      <c r="AR20" s="11"/>
      <c r="AS20" s="11"/>
      <c r="AT20" s="33"/>
    </row>
    <row r="21" spans="1:46" x14ac:dyDescent="0.25">
      <c r="A21" s="200"/>
      <c r="B21" s="3" t="s">
        <v>13</v>
      </c>
      <c r="C21" s="3"/>
      <c r="D21" s="3" t="s">
        <v>75</v>
      </c>
      <c r="E21" s="3" t="s">
        <v>33</v>
      </c>
      <c r="F21" s="6">
        <v>43</v>
      </c>
      <c r="G21" s="6"/>
      <c r="H21" s="203"/>
      <c r="I21" s="3">
        <v>9</v>
      </c>
      <c r="J21" s="3">
        <f t="shared" si="0"/>
        <v>360</v>
      </c>
      <c r="K21" s="4">
        <f t="shared" si="1"/>
        <v>78.181818181818187</v>
      </c>
      <c r="L21" s="200"/>
      <c r="M21" s="3">
        <v>11</v>
      </c>
      <c r="N21" s="3">
        <f t="shared" si="2"/>
        <v>330</v>
      </c>
      <c r="O21" s="4">
        <f t="shared" si="3"/>
        <v>78.833333333333343</v>
      </c>
      <c r="P21" s="200"/>
      <c r="Q21" s="3">
        <v>3</v>
      </c>
      <c r="R21" s="3">
        <f t="shared" si="4"/>
        <v>120</v>
      </c>
      <c r="S21" s="4">
        <f t="shared" si="5"/>
        <v>26.875</v>
      </c>
      <c r="T21" s="228"/>
      <c r="U21" s="3">
        <v>0</v>
      </c>
      <c r="V21" s="3">
        <f t="shared" si="12"/>
        <v>0</v>
      </c>
      <c r="W21" s="4">
        <f t="shared" si="6"/>
        <v>0</v>
      </c>
      <c r="X21" s="200"/>
      <c r="Y21" s="3">
        <v>0</v>
      </c>
      <c r="Z21" s="3">
        <f t="shared" si="13"/>
        <v>0</v>
      </c>
      <c r="AA21" s="4">
        <f t="shared" si="7"/>
        <v>0</v>
      </c>
      <c r="AB21" s="37"/>
      <c r="AC21" s="3">
        <v>9</v>
      </c>
      <c r="AD21" s="3">
        <f t="shared" si="8"/>
        <v>540</v>
      </c>
      <c r="AE21" s="3">
        <f t="shared" si="14"/>
        <v>387</v>
      </c>
      <c r="AF21" s="206"/>
      <c r="AG21" s="3">
        <v>0</v>
      </c>
      <c r="AH21" s="3">
        <f t="shared" si="9"/>
        <v>0</v>
      </c>
      <c r="AI21" s="6">
        <v>10</v>
      </c>
      <c r="AJ21" s="4">
        <f t="shared" si="10"/>
        <v>0</v>
      </c>
      <c r="AK21" s="209"/>
      <c r="AL21" s="6">
        <v>23</v>
      </c>
      <c r="AM21" s="4">
        <f t="shared" si="11"/>
        <v>22.5</v>
      </c>
      <c r="AN21" s="2">
        <f t="shared" si="15"/>
        <v>-0.5</v>
      </c>
      <c r="AO21" s="4">
        <f t="shared" si="16"/>
        <v>32</v>
      </c>
      <c r="AP21" s="9"/>
      <c r="AQ21" s="51"/>
      <c r="AR21" s="11"/>
      <c r="AS21" s="11"/>
      <c r="AT21" s="33"/>
    </row>
    <row r="22" spans="1:46" x14ac:dyDescent="0.25">
      <c r="A22" s="200"/>
      <c r="B22" s="3" t="s">
        <v>14</v>
      </c>
      <c r="C22" s="3"/>
      <c r="D22" s="3" t="s">
        <v>75</v>
      </c>
      <c r="E22" s="3" t="s">
        <v>33</v>
      </c>
      <c r="F22" s="6">
        <v>43</v>
      </c>
      <c r="G22" s="6"/>
      <c r="H22" s="203"/>
      <c r="I22" s="3">
        <v>9</v>
      </c>
      <c r="J22" s="3">
        <f>I22*$I$12</f>
        <v>360</v>
      </c>
      <c r="K22" s="4">
        <f t="shared" si="1"/>
        <v>78.181818181818187</v>
      </c>
      <c r="L22" s="200"/>
      <c r="M22" s="3">
        <v>9</v>
      </c>
      <c r="N22" s="3">
        <f t="shared" si="2"/>
        <v>270</v>
      </c>
      <c r="O22" s="4">
        <f t="shared" si="3"/>
        <v>64.5</v>
      </c>
      <c r="P22" s="200"/>
      <c r="Q22" s="3">
        <v>3</v>
      </c>
      <c r="R22" s="3">
        <f t="shared" si="4"/>
        <v>120</v>
      </c>
      <c r="S22" s="4">
        <f t="shared" si="5"/>
        <v>26.875</v>
      </c>
      <c r="T22" s="228"/>
      <c r="U22" s="3">
        <v>0</v>
      </c>
      <c r="V22" s="3">
        <f t="shared" si="12"/>
        <v>0</v>
      </c>
      <c r="W22" s="4">
        <f t="shared" si="6"/>
        <v>0</v>
      </c>
      <c r="X22" s="200"/>
      <c r="Y22" s="3">
        <v>0</v>
      </c>
      <c r="Z22" s="3">
        <f t="shared" si="13"/>
        <v>0</v>
      </c>
      <c r="AA22" s="4">
        <f t="shared" si="7"/>
        <v>0</v>
      </c>
      <c r="AB22" s="37"/>
      <c r="AC22" s="3">
        <v>7</v>
      </c>
      <c r="AD22" s="3">
        <f t="shared" si="8"/>
        <v>420</v>
      </c>
      <c r="AE22" s="3">
        <f t="shared" si="14"/>
        <v>301</v>
      </c>
      <c r="AF22" s="206"/>
      <c r="AG22" s="3">
        <v>0</v>
      </c>
      <c r="AH22" s="3">
        <f t="shared" si="9"/>
        <v>0</v>
      </c>
      <c r="AI22" s="6">
        <v>10</v>
      </c>
      <c r="AJ22" s="4">
        <f t="shared" si="10"/>
        <v>0</v>
      </c>
      <c r="AK22" s="209"/>
      <c r="AL22" s="6">
        <v>20</v>
      </c>
      <c r="AM22" s="4">
        <f t="shared" si="11"/>
        <v>19.5</v>
      </c>
      <c r="AN22" s="2">
        <f t="shared" si="15"/>
        <v>-0.5</v>
      </c>
      <c r="AO22" s="4">
        <f t="shared" si="16"/>
        <v>28</v>
      </c>
      <c r="AP22" s="9"/>
      <c r="AQ22" s="51"/>
      <c r="AR22" s="11"/>
      <c r="AS22" s="11"/>
      <c r="AT22" s="33"/>
    </row>
    <row r="23" spans="1:46" x14ac:dyDescent="0.25">
      <c r="A23" s="200"/>
      <c r="B23" s="3" t="s">
        <v>92</v>
      </c>
      <c r="C23" s="3"/>
      <c r="D23" s="3" t="s">
        <v>75</v>
      </c>
      <c r="E23" s="3" t="s">
        <v>33</v>
      </c>
      <c r="F23" s="6">
        <v>43</v>
      </c>
      <c r="G23" s="6"/>
      <c r="H23" s="203"/>
      <c r="I23" s="3">
        <v>9</v>
      </c>
      <c r="J23" s="3">
        <f t="shared" si="0"/>
        <v>360</v>
      </c>
      <c r="K23" s="4">
        <f t="shared" si="1"/>
        <v>78.181818181818187</v>
      </c>
      <c r="L23" s="200"/>
      <c r="M23" s="3">
        <v>11</v>
      </c>
      <c r="N23" s="3">
        <f t="shared" si="2"/>
        <v>330</v>
      </c>
      <c r="O23" s="4">
        <f t="shared" si="3"/>
        <v>78.833333333333343</v>
      </c>
      <c r="P23" s="200"/>
      <c r="Q23" s="3">
        <v>3</v>
      </c>
      <c r="R23" s="3">
        <f t="shared" si="4"/>
        <v>120</v>
      </c>
      <c r="S23" s="4">
        <f t="shared" si="5"/>
        <v>26.875</v>
      </c>
      <c r="T23" s="228"/>
      <c r="U23" s="3">
        <v>0</v>
      </c>
      <c r="V23" s="3">
        <f t="shared" si="12"/>
        <v>0</v>
      </c>
      <c r="W23" s="4">
        <f t="shared" si="6"/>
        <v>0</v>
      </c>
      <c r="X23" s="200"/>
      <c r="Y23" s="3">
        <v>0</v>
      </c>
      <c r="Z23" s="3">
        <f t="shared" si="13"/>
        <v>0</v>
      </c>
      <c r="AA23" s="4">
        <f t="shared" si="7"/>
        <v>0</v>
      </c>
      <c r="AB23" s="37"/>
      <c r="AC23" s="3">
        <v>9</v>
      </c>
      <c r="AD23" s="3">
        <f t="shared" si="8"/>
        <v>540</v>
      </c>
      <c r="AE23" s="3">
        <f t="shared" si="14"/>
        <v>387</v>
      </c>
      <c r="AF23" s="206"/>
      <c r="AG23" s="3">
        <v>0</v>
      </c>
      <c r="AH23" s="3">
        <f t="shared" si="9"/>
        <v>0</v>
      </c>
      <c r="AI23" s="6">
        <v>10</v>
      </c>
      <c r="AJ23" s="4">
        <f t="shared" si="10"/>
        <v>0</v>
      </c>
      <c r="AK23" s="209"/>
      <c r="AL23" s="6">
        <v>23</v>
      </c>
      <c r="AM23" s="4">
        <f t="shared" si="11"/>
        <v>22.5</v>
      </c>
      <c r="AN23" s="2">
        <f t="shared" si="15"/>
        <v>-0.5</v>
      </c>
      <c r="AO23" s="4">
        <f t="shared" si="16"/>
        <v>32</v>
      </c>
      <c r="AP23" s="9"/>
      <c r="AQ23" s="51"/>
      <c r="AR23" s="11"/>
      <c r="AS23" s="11"/>
      <c r="AT23" s="33"/>
    </row>
    <row r="24" spans="1:46" x14ac:dyDescent="0.25">
      <c r="A24" s="200"/>
      <c r="B24" s="3" t="s">
        <v>15</v>
      </c>
      <c r="C24" s="3"/>
      <c r="D24" s="3" t="s">
        <v>103</v>
      </c>
      <c r="E24" s="3" t="s">
        <v>33</v>
      </c>
      <c r="F24" s="6">
        <v>38</v>
      </c>
      <c r="G24" s="6"/>
      <c r="H24" s="203"/>
      <c r="I24" s="3">
        <v>11</v>
      </c>
      <c r="J24" s="3">
        <f t="shared" si="0"/>
        <v>440</v>
      </c>
      <c r="K24" s="4">
        <f t="shared" si="1"/>
        <v>84.444444444444443</v>
      </c>
      <c r="L24" s="200"/>
      <c r="M24" s="3">
        <v>0</v>
      </c>
      <c r="N24" s="3">
        <f t="shared" si="2"/>
        <v>0</v>
      </c>
      <c r="O24" s="4">
        <f t="shared" si="3"/>
        <v>0</v>
      </c>
      <c r="P24" s="200"/>
      <c r="Q24" s="3">
        <v>3</v>
      </c>
      <c r="R24" s="3">
        <f t="shared" si="4"/>
        <v>120</v>
      </c>
      <c r="S24" s="4">
        <f t="shared" si="5"/>
        <v>23.75</v>
      </c>
      <c r="T24" s="228"/>
      <c r="U24" s="3">
        <v>0</v>
      </c>
      <c r="V24" s="3">
        <f t="shared" si="12"/>
        <v>0</v>
      </c>
      <c r="W24" s="4">
        <f t="shared" si="6"/>
        <v>0</v>
      </c>
      <c r="X24" s="200"/>
      <c r="Y24" s="3">
        <v>0</v>
      </c>
      <c r="Z24" s="3">
        <f t="shared" si="13"/>
        <v>0</v>
      </c>
      <c r="AA24" s="4">
        <f t="shared" si="7"/>
        <v>0</v>
      </c>
      <c r="AB24" s="37"/>
      <c r="AC24" s="3">
        <v>4</v>
      </c>
      <c r="AD24" s="3">
        <f t="shared" si="8"/>
        <v>240</v>
      </c>
      <c r="AE24" s="3">
        <f t="shared" si="14"/>
        <v>152</v>
      </c>
      <c r="AF24" s="206"/>
      <c r="AG24" s="3">
        <v>0</v>
      </c>
      <c r="AH24" s="3">
        <f t="shared" si="9"/>
        <v>0</v>
      </c>
      <c r="AI24" s="6">
        <v>10</v>
      </c>
      <c r="AJ24" s="4">
        <f t="shared" si="10"/>
        <v>0</v>
      </c>
      <c r="AK24" s="209"/>
      <c r="AL24" s="6">
        <v>13</v>
      </c>
      <c r="AM24" s="4">
        <f t="shared" si="11"/>
        <v>13.333333333333334</v>
      </c>
      <c r="AN24" s="2">
        <f t="shared" si="15"/>
        <v>0.33333333333333393</v>
      </c>
      <c r="AO24" s="4">
        <f t="shared" si="16"/>
        <v>18</v>
      </c>
      <c r="AP24" s="9"/>
      <c r="AQ24" s="51"/>
      <c r="AR24" s="11"/>
      <c r="AS24" s="11"/>
      <c r="AT24" s="33"/>
    </row>
    <row r="25" spans="1:46" x14ac:dyDescent="0.25">
      <c r="A25" s="200"/>
      <c r="B25" s="3" t="s">
        <v>16</v>
      </c>
      <c r="C25" s="3"/>
      <c r="D25" s="3" t="s">
        <v>103</v>
      </c>
      <c r="E25" s="3" t="s">
        <v>33</v>
      </c>
      <c r="F25" s="6">
        <v>38</v>
      </c>
      <c r="G25" s="6"/>
      <c r="H25" s="203"/>
      <c r="I25" s="3">
        <v>11</v>
      </c>
      <c r="J25" s="3">
        <f t="shared" si="0"/>
        <v>440</v>
      </c>
      <c r="K25" s="4">
        <f t="shared" si="1"/>
        <v>84.444444444444443</v>
      </c>
      <c r="L25" s="200"/>
      <c r="M25" s="3">
        <v>0</v>
      </c>
      <c r="N25" s="3">
        <f t="shared" si="2"/>
        <v>0</v>
      </c>
      <c r="O25" s="4">
        <f t="shared" si="3"/>
        <v>0</v>
      </c>
      <c r="P25" s="200"/>
      <c r="Q25" s="3">
        <v>3</v>
      </c>
      <c r="R25" s="3">
        <f t="shared" si="4"/>
        <v>120</v>
      </c>
      <c r="S25" s="4">
        <f t="shared" si="5"/>
        <v>23.75</v>
      </c>
      <c r="T25" s="228"/>
      <c r="U25" s="3">
        <v>0</v>
      </c>
      <c r="V25" s="3">
        <f t="shared" si="12"/>
        <v>0</v>
      </c>
      <c r="W25" s="4">
        <f t="shared" si="6"/>
        <v>0</v>
      </c>
      <c r="X25" s="200"/>
      <c r="Y25" s="3">
        <v>0</v>
      </c>
      <c r="Z25" s="3">
        <f t="shared" si="13"/>
        <v>0</v>
      </c>
      <c r="AA25" s="4">
        <f t="shared" si="7"/>
        <v>0</v>
      </c>
      <c r="AB25" s="37"/>
      <c r="AC25" s="3">
        <v>4</v>
      </c>
      <c r="AD25" s="3">
        <f t="shared" si="8"/>
        <v>240</v>
      </c>
      <c r="AE25" s="3">
        <f t="shared" si="14"/>
        <v>152</v>
      </c>
      <c r="AF25" s="206"/>
      <c r="AG25" s="3">
        <v>0</v>
      </c>
      <c r="AH25" s="3">
        <f t="shared" si="9"/>
        <v>0</v>
      </c>
      <c r="AI25" s="6">
        <v>10</v>
      </c>
      <c r="AJ25" s="4">
        <f t="shared" si="10"/>
        <v>0</v>
      </c>
      <c r="AK25" s="209"/>
      <c r="AL25" s="6">
        <v>13</v>
      </c>
      <c r="AM25" s="4">
        <f t="shared" si="11"/>
        <v>13.333333333333334</v>
      </c>
      <c r="AN25" s="2">
        <f t="shared" si="15"/>
        <v>0.33333333333333393</v>
      </c>
      <c r="AO25" s="4">
        <f t="shared" si="16"/>
        <v>18</v>
      </c>
      <c r="AP25" s="9"/>
      <c r="AQ25" s="51"/>
      <c r="AR25" s="11"/>
      <c r="AS25" s="11"/>
      <c r="AT25" s="33"/>
    </row>
    <row r="26" spans="1:46" x14ac:dyDescent="0.25">
      <c r="A26" s="200"/>
      <c r="B26" s="3" t="s">
        <v>18</v>
      </c>
      <c r="C26" s="3"/>
      <c r="D26" s="3" t="s">
        <v>103</v>
      </c>
      <c r="E26" s="3" t="s">
        <v>33</v>
      </c>
      <c r="F26" s="6">
        <v>38</v>
      </c>
      <c r="G26" s="6"/>
      <c r="H26" s="203"/>
      <c r="I26" s="3">
        <v>11</v>
      </c>
      <c r="J26" s="3">
        <f t="shared" si="0"/>
        <v>440</v>
      </c>
      <c r="K26" s="4">
        <f t="shared" si="1"/>
        <v>84.444444444444443</v>
      </c>
      <c r="L26" s="200"/>
      <c r="M26" s="3">
        <v>0</v>
      </c>
      <c r="N26" s="3">
        <f t="shared" si="2"/>
        <v>0</v>
      </c>
      <c r="O26" s="4">
        <f t="shared" si="3"/>
        <v>0</v>
      </c>
      <c r="P26" s="200"/>
      <c r="Q26" s="3">
        <v>3</v>
      </c>
      <c r="R26" s="3">
        <f t="shared" si="4"/>
        <v>120</v>
      </c>
      <c r="S26" s="4">
        <f t="shared" si="5"/>
        <v>23.75</v>
      </c>
      <c r="T26" s="228"/>
      <c r="U26" s="3">
        <v>0</v>
      </c>
      <c r="V26" s="3">
        <f t="shared" si="12"/>
        <v>0</v>
      </c>
      <c r="W26" s="4">
        <f t="shared" si="6"/>
        <v>0</v>
      </c>
      <c r="X26" s="200"/>
      <c r="Y26" s="3">
        <v>0</v>
      </c>
      <c r="Z26" s="3">
        <f t="shared" si="13"/>
        <v>0</v>
      </c>
      <c r="AA26" s="4">
        <f t="shared" si="7"/>
        <v>0</v>
      </c>
      <c r="AB26" s="37"/>
      <c r="AC26" s="3">
        <v>4</v>
      </c>
      <c r="AD26" s="3">
        <f t="shared" si="8"/>
        <v>240</v>
      </c>
      <c r="AE26" s="4">
        <f t="shared" si="14"/>
        <v>152</v>
      </c>
      <c r="AF26" s="206"/>
      <c r="AG26" s="3">
        <v>0</v>
      </c>
      <c r="AH26" s="3">
        <f t="shared" si="9"/>
        <v>0</v>
      </c>
      <c r="AI26" s="6">
        <v>10</v>
      </c>
      <c r="AJ26" s="4">
        <f t="shared" si="10"/>
        <v>0</v>
      </c>
      <c r="AK26" s="210"/>
      <c r="AL26" s="6">
        <v>13</v>
      </c>
      <c r="AM26" s="4">
        <f>(R26+N26+J26+AD26+AH26+Z26+V26)/60</f>
        <v>13.333333333333334</v>
      </c>
      <c r="AN26" s="2">
        <f t="shared" si="15"/>
        <v>0.33333333333333393</v>
      </c>
      <c r="AO26" s="4">
        <f t="shared" si="16"/>
        <v>18</v>
      </c>
      <c r="AP26" s="9"/>
      <c r="AQ26" s="51"/>
      <c r="AR26" s="11"/>
      <c r="AS26" s="11"/>
      <c r="AT26" s="33"/>
    </row>
    <row r="27" spans="1:46" x14ac:dyDescent="0.25">
      <c r="A27" s="200"/>
      <c r="B27" s="3" t="s">
        <v>26</v>
      </c>
      <c r="C27" s="3"/>
      <c r="D27" s="3" t="s">
        <v>27</v>
      </c>
      <c r="E27" s="3" t="s">
        <v>28</v>
      </c>
      <c r="F27" s="6">
        <v>43</v>
      </c>
      <c r="G27" s="6"/>
      <c r="H27" s="203"/>
      <c r="I27" s="3">
        <v>0</v>
      </c>
      <c r="J27" s="3">
        <f t="shared" si="0"/>
        <v>0</v>
      </c>
      <c r="K27" s="4">
        <f t="shared" si="1"/>
        <v>0</v>
      </c>
      <c r="L27" s="200"/>
      <c r="M27" s="3">
        <v>0</v>
      </c>
      <c r="N27" s="3">
        <f t="shared" si="2"/>
        <v>0</v>
      </c>
      <c r="O27" s="4">
        <f t="shared" si="3"/>
        <v>0</v>
      </c>
      <c r="P27" s="200"/>
      <c r="Q27" s="3">
        <v>0</v>
      </c>
      <c r="R27" s="3">
        <f t="shared" si="4"/>
        <v>0</v>
      </c>
      <c r="S27" s="4">
        <f t="shared" si="5"/>
        <v>0</v>
      </c>
      <c r="T27" s="228"/>
      <c r="U27" s="4">
        <f>AL27-AC27</f>
        <v>15.399999999999999</v>
      </c>
      <c r="V27" s="3">
        <f t="shared" si="12"/>
        <v>923.99999999999989</v>
      </c>
      <c r="W27" s="4">
        <f t="shared" si="6"/>
        <v>64.604878048780478</v>
      </c>
      <c r="X27" s="200"/>
      <c r="Y27" s="3">
        <v>0</v>
      </c>
      <c r="Z27" s="3">
        <f t="shared" si="13"/>
        <v>0</v>
      </c>
      <c r="AA27" s="4">
        <f t="shared" si="7"/>
        <v>0</v>
      </c>
      <c r="AB27" s="37"/>
      <c r="AC27" s="23">
        <v>3</v>
      </c>
      <c r="AD27" s="3">
        <f>AC27*$AC$12</f>
        <v>180</v>
      </c>
      <c r="AE27" s="4">
        <f t="shared" si="14"/>
        <v>129</v>
      </c>
      <c r="AF27" s="206"/>
      <c r="AG27" s="3">
        <v>0</v>
      </c>
      <c r="AH27" s="3">
        <f t="shared" si="9"/>
        <v>0</v>
      </c>
      <c r="AI27" s="6">
        <v>10</v>
      </c>
      <c r="AJ27" s="4">
        <f t="shared" si="10"/>
        <v>0</v>
      </c>
      <c r="AK27" s="18"/>
      <c r="AL27" s="22">
        <f t="shared" ref="AL27:AL41" si="17">AT27*1.15</f>
        <v>18.399999999999999</v>
      </c>
      <c r="AM27" s="4">
        <f t="shared" ref="AM27:AM58" si="18">(R27+N27+J27+AD27+AH27+Z27+V27)/60</f>
        <v>18.399999999999999</v>
      </c>
      <c r="AN27" s="2"/>
      <c r="AO27" s="4">
        <f t="shared" si="16"/>
        <v>18.399999999999999</v>
      </c>
      <c r="AP27" s="19"/>
      <c r="AQ27" s="51"/>
      <c r="AR27" s="11"/>
      <c r="AS27" s="11"/>
      <c r="AT27" s="34">
        <v>16</v>
      </c>
    </row>
    <row r="28" spans="1:46" x14ac:dyDescent="0.25">
      <c r="A28" s="200"/>
      <c r="B28" s="3" t="s">
        <v>30</v>
      </c>
      <c r="C28" s="3"/>
      <c r="D28" s="3" t="s">
        <v>27</v>
      </c>
      <c r="E28" s="3" t="s">
        <v>28</v>
      </c>
      <c r="F28" s="6">
        <v>43</v>
      </c>
      <c r="G28" s="6"/>
      <c r="H28" s="203"/>
      <c r="I28" s="3">
        <v>0</v>
      </c>
      <c r="J28" s="3">
        <f t="shared" si="0"/>
        <v>0</v>
      </c>
      <c r="K28" s="4">
        <f t="shared" si="1"/>
        <v>0</v>
      </c>
      <c r="L28" s="200"/>
      <c r="M28" s="3">
        <v>0</v>
      </c>
      <c r="N28" s="3">
        <f t="shared" si="2"/>
        <v>0</v>
      </c>
      <c r="O28" s="4">
        <f t="shared" si="3"/>
        <v>0</v>
      </c>
      <c r="P28" s="200"/>
      <c r="Q28" s="3">
        <v>0</v>
      </c>
      <c r="R28" s="3">
        <f t="shared" si="4"/>
        <v>0</v>
      </c>
      <c r="S28" s="4">
        <f t="shared" si="5"/>
        <v>0</v>
      </c>
      <c r="T28" s="228"/>
      <c r="U28" s="4">
        <v>5</v>
      </c>
      <c r="V28" s="3">
        <f t="shared" si="12"/>
        <v>300</v>
      </c>
      <c r="W28" s="4">
        <f t="shared" si="6"/>
        <v>20.975609756097562</v>
      </c>
      <c r="X28" s="200"/>
      <c r="Y28" s="3">
        <v>0</v>
      </c>
      <c r="Z28" s="3">
        <f t="shared" si="13"/>
        <v>0</v>
      </c>
      <c r="AA28" s="4">
        <f t="shared" si="7"/>
        <v>0</v>
      </c>
      <c r="AB28" s="37"/>
      <c r="AC28" s="23">
        <v>3</v>
      </c>
      <c r="AD28" s="3">
        <f t="shared" si="8"/>
        <v>180</v>
      </c>
      <c r="AE28" s="4">
        <f t="shared" si="14"/>
        <v>129</v>
      </c>
      <c r="AF28" s="206"/>
      <c r="AG28" s="3">
        <v>1</v>
      </c>
      <c r="AH28" s="3">
        <f t="shared" si="9"/>
        <v>180</v>
      </c>
      <c r="AI28" s="6">
        <v>10</v>
      </c>
      <c r="AJ28" s="4">
        <f t="shared" si="10"/>
        <v>86</v>
      </c>
      <c r="AK28" s="18"/>
      <c r="AL28" s="22">
        <f t="shared" si="17"/>
        <v>23</v>
      </c>
      <c r="AM28" s="4">
        <f t="shared" si="18"/>
        <v>11</v>
      </c>
      <c r="AN28" s="2"/>
      <c r="AO28" s="4">
        <f t="shared" si="16"/>
        <v>9</v>
      </c>
      <c r="AP28" s="19"/>
      <c r="AQ28" s="51"/>
      <c r="AR28" s="11"/>
      <c r="AS28" s="11"/>
      <c r="AT28" s="34">
        <v>20</v>
      </c>
    </row>
    <row r="29" spans="1:46" x14ac:dyDescent="0.25">
      <c r="A29" s="200"/>
      <c r="B29" s="3" t="s">
        <v>31</v>
      </c>
      <c r="C29" s="3"/>
      <c r="D29" s="3" t="s">
        <v>27</v>
      </c>
      <c r="E29" s="3" t="s">
        <v>28</v>
      </c>
      <c r="F29" s="6">
        <v>43</v>
      </c>
      <c r="G29" s="6"/>
      <c r="H29" s="203"/>
      <c r="I29" s="3">
        <v>0</v>
      </c>
      <c r="J29" s="3">
        <f t="shared" si="0"/>
        <v>0</v>
      </c>
      <c r="K29" s="4">
        <f t="shared" si="1"/>
        <v>0</v>
      </c>
      <c r="L29" s="200"/>
      <c r="M29" s="3">
        <v>0</v>
      </c>
      <c r="N29" s="3">
        <f t="shared" si="2"/>
        <v>0</v>
      </c>
      <c r="O29" s="4">
        <f t="shared" si="3"/>
        <v>0</v>
      </c>
      <c r="P29" s="200"/>
      <c r="Q29" s="3">
        <v>0</v>
      </c>
      <c r="R29" s="3">
        <f t="shared" si="4"/>
        <v>0</v>
      </c>
      <c r="S29" s="4">
        <f t="shared" si="5"/>
        <v>0</v>
      </c>
      <c r="T29" s="228"/>
      <c r="U29" s="4">
        <f t="shared" ref="U29:U48" si="19">AL29-AC29</f>
        <v>20</v>
      </c>
      <c r="V29" s="3">
        <f t="shared" si="12"/>
        <v>1200</v>
      </c>
      <c r="W29" s="4">
        <f t="shared" si="6"/>
        <v>83.902439024390247</v>
      </c>
      <c r="X29" s="200"/>
      <c r="Y29" s="3">
        <v>0</v>
      </c>
      <c r="Z29" s="3">
        <f t="shared" si="13"/>
        <v>0</v>
      </c>
      <c r="AA29" s="4">
        <f t="shared" si="7"/>
        <v>0</v>
      </c>
      <c r="AB29" s="37"/>
      <c r="AC29" s="23">
        <v>3</v>
      </c>
      <c r="AD29" s="3">
        <f t="shared" si="8"/>
        <v>180</v>
      </c>
      <c r="AE29" s="4">
        <f t="shared" si="14"/>
        <v>129</v>
      </c>
      <c r="AF29" s="206"/>
      <c r="AG29" s="3">
        <v>0</v>
      </c>
      <c r="AH29" s="3">
        <f t="shared" si="9"/>
        <v>0</v>
      </c>
      <c r="AI29" s="6">
        <v>10</v>
      </c>
      <c r="AJ29" s="4">
        <f t="shared" si="10"/>
        <v>0</v>
      </c>
      <c r="AK29" s="18"/>
      <c r="AL29" s="22">
        <f t="shared" si="17"/>
        <v>23</v>
      </c>
      <c r="AM29" s="4">
        <f t="shared" si="18"/>
        <v>23</v>
      </c>
      <c r="AN29" s="2"/>
      <c r="AO29" s="4">
        <f t="shared" si="16"/>
        <v>23</v>
      </c>
      <c r="AP29" s="19"/>
      <c r="AQ29" s="51"/>
      <c r="AR29" s="11"/>
      <c r="AS29" s="11"/>
      <c r="AT29" s="34">
        <v>20</v>
      </c>
    </row>
    <row r="30" spans="1:46" x14ac:dyDescent="0.25">
      <c r="A30" s="200"/>
      <c r="B30" s="3" t="s">
        <v>34</v>
      </c>
      <c r="C30" s="3"/>
      <c r="D30" s="3" t="s">
        <v>27</v>
      </c>
      <c r="E30" s="3" t="s">
        <v>28</v>
      </c>
      <c r="F30" s="6">
        <v>43</v>
      </c>
      <c r="G30" s="6"/>
      <c r="H30" s="203"/>
      <c r="I30" s="3">
        <v>0</v>
      </c>
      <c r="J30" s="3">
        <f t="shared" si="0"/>
        <v>0</v>
      </c>
      <c r="K30" s="4">
        <f t="shared" si="1"/>
        <v>0</v>
      </c>
      <c r="L30" s="200"/>
      <c r="M30" s="3">
        <v>0</v>
      </c>
      <c r="N30" s="3">
        <f t="shared" si="2"/>
        <v>0</v>
      </c>
      <c r="O30" s="4">
        <f t="shared" si="3"/>
        <v>0</v>
      </c>
      <c r="P30" s="200"/>
      <c r="Q30" s="3">
        <v>0</v>
      </c>
      <c r="R30" s="3">
        <f t="shared" si="4"/>
        <v>0</v>
      </c>
      <c r="S30" s="4">
        <f t="shared" si="5"/>
        <v>0</v>
      </c>
      <c r="T30" s="228"/>
      <c r="U30" s="4">
        <v>10</v>
      </c>
      <c r="V30" s="3">
        <f t="shared" si="12"/>
        <v>600</v>
      </c>
      <c r="W30" s="4">
        <f t="shared" si="6"/>
        <v>41.951219512195124</v>
      </c>
      <c r="X30" s="200"/>
      <c r="Y30" s="3">
        <v>0</v>
      </c>
      <c r="Z30" s="3">
        <f t="shared" si="13"/>
        <v>0</v>
      </c>
      <c r="AA30" s="4">
        <f t="shared" si="7"/>
        <v>0</v>
      </c>
      <c r="AB30" s="37"/>
      <c r="AC30" s="23">
        <v>3</v>
      </c>
      <c r="AD30" s="3">
        <f t="shared" si="8"/>
        <v>180</v>
      </c>
      <c r="AE30" s="4">
        <f t="shared" si="14"/>
        <v>129</v>
      </c>
      <c r="AF30" s="206"/>
      <c r="AG30" s="3">
        <v>1</v>
      </c>
      <c r="AH30" s="3">
        <f t="shared" si="9"/>
        <v>180</v>
      </c>
      <c r="AI30" s="6">
        <v>10</v>
      </c>
      <c r="AJ30" s="4">
        <f t="shared" si="10"/>
        <v>86</v>
      </c>
      <c r="AK30" s="18"/>
      <c r="AL30" s="22">
        <f t="shared" si="17"/>
        <v>23</v>
      </c>
      <c r="AM30" s="4">
        <f t="shared" si="18"/>
        <v>16</v>
      </c>
      <c r="AN30" s="2"/>
      <c r="AO30" s="4">
        <f t="shared" si="16"/>
        <v>14</v>
      </c>
      <c r="AP30" s="19"/>
      <c r="AQ30" s="51"/>
      <c r="AR30" s="11"/>
      <c r="AS30" s="11"/>
      <c r="AT30" s="34">
        <v>20</v>
      </c>
    </row>
    <row r="31" spans="1:46" x14ac:dyDescent="0.25">
      <c r="A31" s="200"/>
      <c r="B31" s="3" t="s">
        <v>38</v>
      </c>
      <c r="C31" s="3"/>
      <c r="D31" s="3" t="s">
        <v>27</v>
      </c>
      <c r="E31" s="3" t="s">
        <v>28</v>
      </c>
      <c r="F31" s="6">
        <v>43</v>
      </c>
      <c r="G31" s="6"/>
      <c r="H31" s="203"/>
      <c r="I31" s="3">
        <v>0</v>
      </c>
      <c r="J31" s="3">
        <f t="shared" si="0"/>
        <v>0</v>
      </c>
      <c r="K31" s="4">
        <f t="shared" si="1"/>
        <v>0</v>
      </c>
      <c r="L31" s="200"/>
      <c r="M31" s="3">
        <v>0</v>
      </c>
      <c r="N31" s="3">
        <f t="shared" si="2"/>
        <v>0</v>
      </c>
      <c r="O31" s="4">
        <f t="shared" si="3"/>
        <v>0</v>
      </c>
      <c r="P31" s="200"/>
      <c r="Q31" s="3">
        <v>0</v>
      </c>
      <c r="R31" s="3">
        <f t="shared" si="4"/>
        <v>0</v>
      </c>
      <c r="S31" s="4">
        <f t="shared" si="5"/>
        <v>0</v>
      </c>
      <c r="T31" s="228"/>
      <c r="U31" s="4">
        <v>16</v>
      </c>
      <c r="V31" s="3">
        <f t="shared" si="12"/>
        <v>960</v>
      </c>
      <c r="W31" s="4">
        <f t="shared" si="6"/>
        <v>67.121951219512198</v>
      </c>
      <c r="X31" s="200"/>
      <c r="Y31" s="3">
        <v>0</v>
      </c>
      <c r="Z31" s="3">
        <f t="shared" si="13"/>
        <v>0</v>
      </c>
      <c r="AA31" s="4">
        <f t="shared" si="7"/>
        <v>0</v>
      </c>
      <c r="AB31" s="37"/>
      <c r="AC31" s="23">
        <v>3</v>
      </c>
      <c r="AD31" s="3">
        <f t="shared" si="8"/>
        <v>180</v>
      </c>
      <c r="AE31" s="4">
        <f t="shared" si="14"/>
        <v>129</v>
      </c>
      <c r="AF31" s="206"/>
      <c r="AG31" s="3">
        <v>0</v>
      </c>
      <c r="AH31" s="3">
        <f t="shared" si="9"/>
        <v>0</v>
      </c>
      <c r="AI31" s="6">
        <v>10</v>
      </c>
      <c r="AJ31" s="4">
        <f t="shared" si="10"/>
        <v>0</v>
      </c>
      <c r="AK31" s="18"/>
      <c r="AL31" s="22">
        <v>19</v>
      </c>
      <c r="AM31" s="4">
        <f t="shared" si="18"/>
        <v>19</v>
      </c>
      <c r="AN31" s="2"/>
      <c r="AO31" s="4">
        <f t="shared" si="16"/>
        <v>19</v>
      </c>
      <c r="AP31" s="19"/>
      <c r="AQ31" s="51"/>
      <c r="AR31" s="11"/>
      <c r="AS31" s="11"/>
      <c r="AT31" s="34">
        <v>18</v>
      </c>
    </row>
    <row r="32" spans="1:46" x14ac:dyDescent="0.25">
      <c r="A32" s="200"/>
      <c r="B32" s="3" t="s">
        <v>43</v>
      </c>
      <c r="C32" s="3"/>
      <c r="D32" s="3" t="s">
        <v>27</v>
      </c>
      <c r="E32" s="3" t="s">
        <v>28</v>
      </c>
      <c r="F32" s="6">
        <v>43</v>
      </c>
      <c r="G32" s="6"/>
      <c r="H32" s="203"/>
      <c r="I32" s="3">
        <v>0</v>
      </c>
      <c r="J32" s="3">
        <f t="shared" si="0"/>
        <v>0</v>
      </c>
      <c r="K32" s="4">
        <f t="shared" si="1"/>
        <v>0</v>
      </c>
      <c r="L32" s="200"/>
      <c r="M32" s="3">
        <v>0</v>
      </c>
      <c r="N32" s="3">
        <f t="shared" si="2"/>
        <v>0</v>
      </c>
      <c r="O32" s="4">
        <f t="shared" si="3"/>
        <v>0</v>
      </c>
      <c r="P32" s="200"/>
      <c r="Q32" s="3">
        <v>0</v>
      </c>
      <c r="R32" s="3">
        <f t="shared" si="4"/>
        <v>0</v>
      </c>
      <c r="S32" s="4">
        <f t="shared" si="5"/>
        <v>0</v>
      </c>
      <c r="T32" s="228"/>
      <c r="U32" s="4">
        <f>AL32-AC32</f>
        <v>11.799999999999999</v>
      </c>
      <c r="V32" s="3">
        <f t="shared" si="12"/>
        <v>707.99999999999989</v>
      </c>
      <c r="W32" s="4">
        <f t="shared" si="6"/>
        <v>49.502439024390242</v>
      </c>
      <c r="X32" s="200"/>
      <c r="Y32" s="3">
        <v>0</v>
      </c>
      <c r="Z32" s="3">
        <f t="shared" si="13"/>
        <v>0</v>
      </c>
      <c r="AA32" s="4">
        <f t="shared" si="7"/>
        <v>0</v>
      </c>
      <c r="AB32" s="37"/>
      <c r="AC32" s="23">
        <v>2</v>
      </c>
      <c r="AD32" s="3">
        <f t="shared" si="8"/>
        <v>120</v>
      </c>
      <c r="AE32" s="4">
        <f t="shared" si="14"/>
        <v>86</v>
      </c>
      <c r="AF32" s="206"/>
      <c r="AG32" s="3">
        <v>0</v>
      </c>
      <c r="AH32" s="3">
        <f t="shared" si="9"/>
        <v>0</v>
      </c>
      <c r="AI32" s="6">
        <v>10</v>
      </c>
      <c r="AJ32" s="4">
        <f t="shared" si="10"/>
        <v>0</v>
      </c>
      <c r="AK32" s="18"/>
      <c r="AL32" s="22">
        <f t="shared" si="17"/>
        <v>13.799999999999999</v>
      </c>
      <c r="AM32" s="4">
        <f t="shared" si="18"/>
        <v>13.799999999999999</v>
      </c>
      <c r="AN32" s="2"/>
      <c r="AO32" s="4">
        <f t="shared" si="16"/>
        <v>13.799999999999999</v>
      </c>
      <c r="AP32" s="19"/>
      <c r="AQ32" s="51"/>
      <c r="AR32" s="11"/>
      <c r="AS32" s="11"/>
      <c r="AT32" s="34">
        <v>12</v>
      </c>
    </row>
    <row r="33" spans="1:46" x14ac:dyDescent="0.25">
      <c r="A33" s="200"/>
      <c r="B33" s="3" t="s">
        <v>44</v>
      </c>
      <c r="C33" s="3"/>
      <c r="D33" s="3" t="s">
        <v>27</v>
      </c>
      <c r="E33" s="3" t="s">
        <v>28</v>
      </c>
      <c r="F33" s="6">
        <v>43</v>
      </c>
      <c r="G33" s="6"/>
      <c r="H33" s="203"/>
      <c r="I33" s="3">
        <v>0</v>
      </c>
      <c r="J33" s="3">
        <f t="shared" si="0"/>
        <v>0</v>
      </c>
      <c r="K33" s="4">
        <f t="shared" si="1"/>
        <v>0</v>
      </c>
      <c r="L33" s="200"/>
      <c r="M33" s="3">
        <v>0</v>
      </c>
      <c r="N33" s="3">
        <f t="shared" si="2"/>
        <v>0</v>
      </c>
      <c r="O33" s="4">
        <f t="shared" si="3"/>
        <v>0</v>
      </c>
      <c r="P33" s="200"/>
      <c r="Q33" s="3">
        <v>0</v>
      </c>
      <c r="R33" s="3">
        <f t="shared" si="4"/>
        <v>0</v>
      </c>
      <c r="S33" s="4">
        <f t="shared" si="5"/>
        <v>0</v>
      </c>
      <c r="T33" s="228"/>
      <c r="U33" s="4">
        <v>12.25</v>
      </c>
      <c r="V33" s="3">
        <f t="shared" si="12"/>
        <v>735</v>
      </c>
      <c r="W33" s="4">
        <f t="shared" si="6"/>
        <v>51.390243902439025</v>
      </c>
      <c r="X33" s="200"/>
      <c r="Y33" s="3">
        <v>0</v>
      </c>
      <c r="Z33" s="3">
        <f t="shared" si="13"/>
        <v>0</v>
      </c>
      <c r="AA33" s="4">
        <f t="shared" si="7"/>
        <v>0</v>
      </c>
      <c r="AB33" s="37"/>
      <c r="AC33" s="23">
        <v>2</v>
      </c>
      <c r="AD33" s="3">
        <f t="shared" si="8"/>
        <v>120</v>
      </c>
      <c r="AE33" s="4">
        <f t="shared" si="14"/>
        <v>86</v>
      </c>
      <c r="AF33" s="206"/>
      <c r="AG33" s="3">
        <v>0</v>
      </c>
      <c r="AH33" s="3">
        <f t="shared" si="9"/>
        <v>0</v>
      </c>
      <c r="AI33" s="6">
        <v>10</v>
      </c>
      <c r="AJ33" s="4">
        <f t="shared" si="10"/>
        <v>0</v>
      </c>
      <c r="AK33" s="18"/>
      <c r="AL33" s="22">
        <f t="shared" si="17"/>
        <v>13.799999999999999</v>
      </c>
      <c r="AM33" s="4">
        <f t="shared" si="18"/>
        <v>14.25</v>
      </c>
      <c r="AN33" s="2"/>
      <c r="AO33" s="4">
        <f t="shared" si="16"/>
        <v>14.25</v>
      </c>
      <c r="AP33" s="19"/>
      <c r="AQ33" s="51"/>
      <c r="AR33" s="11"/>
      <c r="AS33" s="11"/>
      <c r="AT33" s="34">
        <v>12</v>
      </c>
    </row>
    <row r="34" spans="1:46" x14ac:dyDescent="0.25">
      <c r="A34" s="200"/>
      <c r="B34" s="3" t="s">
        <v>46</v>
      </c>
      <c r="C34" s="3"/>
      <c r="D34" s="3" t="s">
        <v>27</v>
      </c>
      <c r="E34" s="3" t="s">
        <v>28</v>
      </c>
      <c r="F34" s="6">
        <v>43</v>
      </c>
      <c r="G34" s="6"/>
      <c r="H34" s="203"/>
      <c r="I34" s="3">
        <v>0</v>
      </c>
      <c r="J34" s="3">
        <f t="shared" si="0"/>
        <v>0</v>
      </c>
      <c r="K34" s="4">
        <f t="shared" si="1"/>
        <v>0</v>
      </c>
      <c r="L34" s="200"/>
      <c r="M34" s="3">
        <v>0</v>
      </c>
      <c r="N34" s="3">
        <f t="shared" si="2"/>
        <v>0</v>
      </c>
      <c r="O34" s="4">
        <f t="shared" si="3"/>
        <v>0</v>
      </c>
      <c r="P34" s="200"/>
      <c r="Q34" s="3">
        <v>0</v>
      </c>
      <c r="R34" s="3">
        <f t="shared" si="4"/>
        <v>0</v>
      </c>
      <c r="S34" s="4">
        <f t="shared" si="5"/>
        <v>0</v>
      </c>
      <c r="T34" s="228"/>
      <c r="U34" s="4">
        <f t="shared" si="19"/>
        <v>14.25</v>
      </c>
      <c r="V34" s="3">
        <f t="shared" si="12"/>
        <v>855</v>
      </c>
      <c r="W34" s="4">
        <f t="shared" si="6"/>
        <v>59.780487804878049</v>
      </c>
      <c r="X34" s="200"/>
      <c r="Y34" s="3">
        <v>0</v>
      </c>
      <c r="Z34" s="3">
        <f t="shared" si="13"/>
        <v>0</v>
      </c>
      <c r="AA34" s="4">
        <f t="shared" si="7"/>
        <v>0</v>
      </c>
      <c r="AB34" s="37"/>
      <c r="AC34" s="23">
        <v>3</v>
      </c>
      <c r="AD34" s="3">
        <f t="shared" si="8"/>
        <v>180</v>
      </c>
      <c r="AE34" s="4">
        <f t="shared" si="14"/>
        <v>129</v>
      </c>
      <c r="AF34" s="206"/>
      <c r="AG34" s="3">
        <v>0</v>
      </c>
      <c r="AH34" s="3">
        <f t="shared" si="9"/>
        <v>0</v>
      </c>
      <c r="AI34" s="6">
        <v>10</v>
      </c>
      <c r="AJ34" s="4">
        <f t="shared" si="10"/>
        <v>0</v>
      </c>
      <c r="AK34" s="18"/>
      <c r="AL34" s="22">
        <f t="shared" si="17"/>
        <v>17.25</v>
      </c>
      <c r="AM34" s="4">
        <f t="shared" si="18"/>
        <v>17.25</v>
      </c>
      <c r="AN34" s="2"/>
      <c r="AO34" s="4">
        <f t="shared" si="16"/>
        <v>17.25</v>
      </c>
      <c r="AP34" s="19"/>
      <c r="AQ34" s="51"/>
      <c r="AR34" s="11"/>
      <c r="AS34" s="11"/>
      <c r="AT34" s="34">
        <v>15</v>
      </c>
    </row>
    <row r="35" spans="1:46" x14ac:dyDescent="0.25">
      <c r="A35" s="200"/>
      <c r="B35" s="3" t="s">
        <v>48</v>
      </c>
      <c r="C35" s="3"/>
      <c r="D35" s="3" t="s">
        <v>27</v>
      </c>
      <c r="E35" s="3" t="s">
        <v>28</v>
      </c>
      <c r="F35" s="6">
        <v>43</v>
      </c>
      <c r="G35" s="6"/>
      <c r="H35" s="203"/>
      <c r="I35" s="3">
        <v>0</v>
      </c>
      <c r="J35" s="3">
        <f t="shared" si="0"/>
        <v>0</v>
      </c>
      <c r="K35" s="4">
        <f t="shared" si="1"/>
        <v>0</v>
      </c>
      <c r="L35" s="200"/>
      <c r="M35" s="3">
        <v>0</v>
      </c>
      <c r="N35" s="3">
        <f t="shared" si="2"/>
        <v>0</v>
      </c>
      <c r="O35" s="4">
        <f t="shared" si="3"/>
        <v>0</v>
      </c>
      <c r="P35" s="200"/>
      <c r="Q35" s="3">
        <v>0</v>
      </c>
      <c r="R35" s="3">
        <f t="shared" si="4"/>
        <v>0</v>
      </c>
      <c r="S35" s="4">
        <f t="shared" si="5"/>
        <v>0</v>
      </c>
      <c r="T35" s="228"/>
      <c r="U35" s="4">
        <f t="shared" si="19"/>
        <v>20</v>
      </c>
      <c r="V35" s="3">
        <f t="shared" si="12"/>
        <v>1200</v>
      </c>
      <c r="W35" s="4">
        <f t="shared" si="6"/>
        <v>83.902439024390247</v>
      </c>
      <c r="X35" s="200"/>
      <c r="Y35" s="3">
        <v>0</v>
      </c>
      <c r="Z35" s="3">
        <f t="shared" si="13"/>
        <v>0</v>
      </c>
      <c r="AA35" s="4">
        <f t="shared" si="7"/>
        <v>0</v>
      </c>
      <c r="AB35" s="37"/>
      <c r="AC35" s="23">
        <v>3</v>
      </c>
      <c r="AD35" s="3">
        <f t="shared" si="8"/>
        <v>180</v>
      </c>
      <c r="AE35" s="4">
        <f t="shared" si="14"/>
        <v>129</v>
      </c>
      <c r="AF35" s="206"/>
      <c r="AG35" s="3">
        <v>0</v>
      </c>
      <c r="AH35" s="3">
        <f t="shared" si="9"/>
        <v>0</v>
      </c>
      <c r="AI35" s="6">
        <v>10</v>
      </c>
      <c r="AJ35" s="4">
        <f t="shared" si="10"/>
        <v>0</v>
      </c>
      <c r="AK35" s="18"/>
      <c r="AL35" s="22">
        <f t="shared" si="17"/>
        <v>23</v>
      </c>
      <c r="AM35" s="4">
        <f t="shared" si="18"/>
        <v>23</v>
      </c>
      <c r="AN35" s="2"/>
      <c r="AO35" s="4">
        <f t="shared" si="16"/>
        <v>23</v>
      </c>
      <c r="AP35" s="19"/>
      <c r="AQ35" s="51"/>
      <c r="AR35" s="11"/>
      <c r="AS35" s="11"/>
      <c r="AT35" s="34">
        <v>20</v>
      </c>
    </row>
    <row r="36" spans="1:46" x14ac:dyDescent="0.25">
      <c r="A36" s="200"/>
      <c r="B36" s="3" t="s">
        <v>49</v>
      </c>
      <c r="C36" s="3"/>
      <c r="D36" s="3" t="s">
        <v>27</v>
      </c>
      <c r="E36" s="3" t="s">
        <v>28</v>
      </c>
      <c r="F36" s="6">
        <v>43</v>
      </c>
      <c r="G36" s="6"/>
      <c r="H36" s="203"/>
      <c r="I36" s="3">
        <v>0</v>
      </c>
      <c r="J36" s="3">
        <f t="shared" si="0"/>
        <v>0</v>
      </c>
      <c r="K36" s="4">
        <f t="shared" si="1"/>
        <v>0</v>
      </c>
      <c r="L36" s="200"/>
      <c r="M36" s="3">
        <v>0</v>
      </c>
      <c r="N36" s="3">
        <f t="shared" si="2"/>
        <v>0</v>
      </c>
      <c r="O36" s="4">
        <f t="shared" si="3"/>
        <v>0</v>
      </c>
      <c r="P36" s="200"/>
      <c r="Q36" s="3">
        <v>0</v>
      </c>
      <c r="R36" s="3">
        <f t="shared" si="4"/>
        <v>0</v>
      </c>
      <c r="S36" s="4">
        <f t="shared" si="5"/>
        <v>0</v>
      </c>
      <c r="T36" s="228"/>
      <c r="U36" s="4">
        <v>4.5</v>
      </c>
      <c r="V36" s="3">
        <f t="shared" si="12"/>
        <v>270</v>
      </c>
      <c r="W36" s="4">
        <f t="shared" si="6"/>
        <v>18.878048780487806</v>
      </c>
      <c r="X36" s="200"/>
      <c r="Y36" s="3">
        <v>0</v>
      </c>
      <c r="Z36" s="3">
        <f t="shared" si="13"/>
        <v>0</v>
      </c>
      <c r="AA36" s="4">
        <f t="shared" si="7"/>
        <v>0</v>
      </c>
      <c r="AB36" s="37"/>
      <c r="AC36" s="23">
        <v>2</v>
      </c>
      <c r="AD36" s="3">
        <f t="shared" si="8"/>
        <v>120</v>
      </c>
      <c r="AE36" s="4">
        <f t="shared" si="14"/>
        <v>86</v>
      </c>
      <c r="AF36" s="206"/>
      <c r="AG36" s="3">
        <v>2</v>
      </c>
      <c r="AH36" s="3">
        <f t="shared" si="9"/>
        <v>360</v>
      </c>
      <c r="AI36" s="6">
        <v>10</v>
      </c>
      <c r="AJ36" s="4">
        <f t="shared" si="10"/>
        <v>172</v>
      </c>
      <c r="AK36" s="18"/>
      <c r="AL36" s="22">
        <f t="shared" si="17"/>
        <v>23</v>
      </c>
      <c r="AM36" s="4">
        <f t="shared" si="18"/>
        <v>12.5</v>
      </c>
      <c r="AN36" s="2"/>
      <c r="AO36" s="4">
        <f t="shared" si="16"/>
        <v>8.5</v>
      </c>
      <c r="AP36" s="19"/>
      <c r="AQ36" s="51"/>
      <c r="AR36" s="11"/>
      <c r="AS36" s="11"/>
      <c r="AT36" s="34">
        <v>20</v>
      </c>
    </row>
    <row r="37" spans="1:46" x14ac:dyDescent="0.25">
      <c r="A37" s="200"/>
      <c r="B37" s="3" t="s">
        <v>50</v>
      </c>
      <c r="C37" s="3"/>
      <c r="D37" s="3" t="s">
        <v>27</v>
      </c>
      <c r="E37" s="3" t="s">
        <v>28</v>
      </c>
      <c r="F37" s="6">
        <v>43</v>
      </c>
      <c r="G37" s="6"/>
      <c r="H37" s="203"/>
      <c r="I37" s="3">
        <v>0</v>
      </c>
      <c r="J37" s="3">
        <f t="shared" si="0"/>
        <v>0</v>
      </c>
      <c r="K37" s="4">
        <f t="shared" si="1"/>
        <v>0</v>
      </c>
      <c r="L37" s="200"/>
      <c r="M37" s="3">
        <v>0</v>
      </c>
      <c r="N37" s="3">
        <f t="shared" si="2"/>
        <v>0</v>
      </c>
      <c r="O37" s="4">
        <f t="shared" si="3"/>
        <v>0</v>
      </c>
      <c r="P37" s="200"/>
      <c r="Q37" s="3">
        <v>0</v>
      </c>
      <c r="R37" s="3">
        <f t="shared" si="4"/>
        <v>0</v>
      </c>
      <c r="S37" s="4">
        <f t="shared" si="5"/>
        <v>0</v>
      </c>
      <c r="T37" s="228"/>
      <c r="U37" s="4">
        <f t="shared" si="19"/>
        <v>20</v>
      </c>
      <c r="V37" s="3">
        <f t="shared" si="12"/>
        <v>1200</v>
      </c>
      <c r="W37" s="4">
        <f t="shared" si="6"/>
        <v>83.902439024390247</v>
      </c>
      <c r="X37" s="200"/>
      <c r="Y37" s="3">
        <v>0</v>
      </c>
      <c r="Z37" s="3">
        <f t="shared" si="13"/>
        <v>0</v>
      </c>
      <c r="AA37" s="4">
        <f t="shared" si="7"/>
        <v>0</v>
      </c>
      <c r="AB37" s="37"/>
      <c r="AC37" s="23">
        <v>3</v>
      </c>
      <c r="AD37" s="3">
        <f t="shared" si="8"/>
        <v>180</v>
      </c>
      <c r="AE37" s="4">
        <f t="shared" si="14"/>
        <v>129</v>
      </c>
      <c r="AF37" s="206"/>
      <c r="AG37" s="3">
        <v>0</v>
      </c>
      <c r="AH37" s="3">
        <f t="shared" si="9"/>
        <v>0</v>
      </c>
      <c r="AI37" s="6">
        <v>10</v>
      </c>
      <c r="AJ37" s="4">
        <f t="shared" si="10"/>
        <v>0</v>
      </c>
      <c r="AK37" s="18"/>
      <c r="AL37" s="22">
        <f t="shared" si="17"/>
        <v>23</v>
      </c>
      <c r="AM37" s="4">
        <f t="shared" si="18"/>
        <v>23</v>
      </c>
      <c r="AN37" s="2"/>
      <c r="AO37" s="4">
        <f t="shared" si="16"/>
        <v>23</v>
      </c>
      <c r="AP37" s="19"/>
      <c r="AQ37" s="51"/>
      <c r="AR37" s="11"/>
      <c r="AS37" s="11"/>
      <c r="AT37" s="34">
        <v>20</v>
      </c>
    </row>
    <row r="38" spans="1:46" x14ac:dyDescent="0.25">
      <c r="A38" s="200"/>
      <c r="B38" s="3" t="s">
        <v>51</v>
      </c>
      <c r="C38" s="3"/>
      <c r="D38" s="3" t="s">
        <v>27</v>
      </c>
      <c r="E38" s="3" t="s">
        <v>28</v>
      </c>
      <c r="F38" s="6">
        <v>43</v>
      </c>
      <c r="G38" s="6"/>
      <c r="H38" s="203"/>
      <c r="I38" s="3">
        <v>0</v>
      </c>
      <c r="J38" s="3">
        <f t="shared" si="0"/>
        <v>0</v>
      </c>
      <c r="K38" s="4">
        <f t="shared" si="1"/>
        <v>0</v>
      </c>
      <c r="L38" s="200"/>
      <c r="M38" s="3">
        <v>0</v>
      </c>
      <c r="N38" s="3">
        <f t="shared" si="2"/>
        <v>0</v>
      </c>
      <c r="O38" s="4">
        <f t="shared" si="3"/>
        <v>0</v>
      </c>
      <c r="P38" s="200"/>
      <c r="Q38" s="3">
        <v>0</v>
      </c>
      <c r="R38" s="3">
        <f t="shared" si="4"/>
        <v>0</v>
      </c>
      <c r="S38" s="4">
        <f t="shared" si="5"/>
        <v>0</v>
      </c>
      <c r="T38" s="228"/>
      <c r="U38" s="4">
        <f t="shared" si="19"/>
        <v>16.399999999999999</v>
      </c>
      <c r="V38" s="3">
        <f t="shared" si="12"/>
        <v>983.99999999999989</v>
      </c>
      <c r="W38" s="4">
        <f t="shared" si="6"/>
        <v>68.8</v>
      </c>
      <c r="X38" s="200"/>
      <c r="Y38" s="3">
        <v>0</v>
      </c>
      <c r="Z38" s="3">
        <f t="shared" si="13"/>
        <v>0</v>
      </c>
      <c r="AA38" s="4">
        <f t="shared" si="7"/>
        <v>0</v>
      </c>
      <c r="AB38" s="37"/>
      <c r="AC38" s="23">
        <v>2</v>
      </c>
      <c r="AD38" s="3">
        <f t="shared" si="8"/>
        <v>120</v>
      </c>
      <c r="AE38" s="4">
        <f t="shared" si="14"/>
        <v>86</v>
      </c>
      <c r="AF38" s="206"/>
      <c r="AG38" s="3">
        <v>0</v>
      </c>
      <c r="AH38" s="3">
        <f t="shared" si="9"/>
        <v>0</v>
      </c>
      <c r="AI38" s="6">
        <v>10</v>
      </c>
      <c r="AJ38" s="4">
        <f t="shared" si="10"/>
        <v>0</v>
      </c>
      <c r="AK38" s="18"/>
      <c r="AL38" s="22">
        <f t="shared" si="17"/>
        <v>18.399999999999999</v>
      </c>
      <c r="AM38" s="4">
        <f t="shared" si="18"/>
        <v>18.399999999999999</v>
      </c>
      <c r="AN38" s="2"/>
      <c r="AO38" s="4">
        <f t="shared" si="16"/>
        <v>18.399999999999999</v>
      </c>
      <c r="AP38" s="19"/>
      <c r="AQ38" s="51"/>
      <c r="AR38" s="11"/>
      <c r="AS38" s="11"/>
      <c r="AT38" s="34">
        <v>16</v>
      </c>
    </row>
    <row r="39" spans="1:46" x14ac:dyDescent="0.25">
      <c r="A39" s="200"/>
      <c r="B39" s="3" t="s">
        <v>52</v>
      </c>
      <c r="C39" s="3"/>
      <c r="D39" s="3" t="s">
        <v>27</v>
      </c>
      <c r="E39" s="3" t="s">
        <v>28</v>
      </c>
      <c r="F39" s="6">
        <v>43</v>
      </c>
      <c r="G39" s="6"/>
      <c r="H39" s="203"/>
      <c r="I39" s="3">
        <v>0</v>
      </c>
      <c r="J39" s="3">
        <f t="shared" si="0"/>
        <v>0</v>
      </c>
      <c r="K39" s="4">
        <f t="shared" si="1"/>
        <v>0</v>
      </c>
      <c r="L39" s="200"/>
      <c r="M39" s="3">
        <v>0</v>
      </c>
      <c r="N39" s="3">
        <f t="shared" si="2"/>
        <v>0</v>
      </c>
      <c r="O39" s="4">
        <f t="shared" si="3"/>
        <v>0</v>
      </c>
      <c r="P39" s="200"/>
      <c r="Q39" s="3">
        <v>0</v>
      </c>
      <c r="R39" s="3">
        <f t="shared" si="4"/>
        <v>0</v>
      </c>
      <c r="S39" s="4">
        <f t="shared" si="5"/>
        <v>0</v>
      </c>
      <c r="T39" s="228"/>
      <c r="U39" s="4">
        <v>7</v>
      </c>
      <c r="V39" s="3">
        <f t="shared" si="12"/>
        <v>420</v>
      </c>
      <c r="W39" s="4">
        <f t="shared" si="6"/>
        <v>29.365853658536587</v>
      </c>
      <c r="X39" s="200"/>
      <c r="Y39" s="3">
        <v>0</v>
      </c>
      <c r="Z39" s="3">
        <f t="shared" si="13"/>
        <v>0</v>
      </c>
      <c r="AA39" s="4">
        <f t="shared" si="7"/>
        <v>0</v>
      </c>
      <c r="AB39" s="37"/>
      <c r="AC39" s="23">
        <v>2</v>
      </c>
      <c r="AD39" s="3">
        <f t="shared" si="8"/>
        <v>120</v>
      </c>
      <c r="AE39" s="4">
        <f t="shared" si="14"/>
        <v>86</v>
      </c>
      <c r="AF39" s="206"/>
      <c r="AG39" s="3">
        <v>1</v>
      </c>
      <c r="AH39" s="3">
        <f t="shared" si="9"/>
        <v>180</v>
      </c>
      <c r="AI39" s="6">
        <v>10</v>
      </c>
      <c r="AJ39" s="4">
        <f t="shared" si="10"/>
        <v>86</v>
      </c>
      <c r="AK39" s="18"/>
      <c r="AL39" s="22">
        <f t="shared" si="17"/>
        <v>18.399999999999999</v>
      </c>
      <c r="AM39" s="4">
        <f>(R39+N39+J39+AD39+AH39+Z39+V39)/60</f>
        <v>12</v>
      </c>
      <c r="AN39" s="2"/>
      <c r="AO39" s="4">
        <f t="shared" si="16"/>
        <v>10</v>
      </c>
      <c r="AP39" s="19"/>
      <c r="AQ39" s="51"/>
      <c r="AR39" s="11"/>
      <c r="AS39" s="11"/>
      <c r="AT39" s="34">
        <v>16</v>
      </c>
    </row>
    <row r="40" spans="1:46" x14ac:dyDescent="0.25">
      <c r="A40" s="200"/>
      <c r="B40" s="3" t="s">
        <v>53</v>
      </c>
      <c r="C40" s="3"/>
      <c r="D40" s="3" t="s">
        <v>27</v>
      </c>
      <c r="E40" s="3" t="s">
        <v>28</v>
      </c>
      <c r="F40" s="6">
        <v>43</v>
      </c>
      <c r="G40" s="6"/>
      <c r="H40" s="203"/>
      <c r="I40" s="3">
        <v>0</v>
      </c>
      <c r="J40" s="3">
        <f t="shared" si="0"/>
        <v>0</v>
      </c>
      <c r="K40" s="4">
        <f t="shared" si="1"/>
        <v>0</v>
      </c>
      <c r="L40" s="200"/>
      <c r="M40" s="3">
        <v>0</v>
      </c>
      <c r="N40" s="3">
        <f t="shared" si="2"/>
        <v>0</v>
      </c>
      <c r="O40" s="4">
        <f t="shared" si="3"/>
        <v>0</v>
      </c>
      <c r="P40" s="200"/>
      <c r="Q40" s="3">
        <v>0</v>
      </c>
      <c r="R40" s="3">
        <f t="shared" si="4"/>
        <v>0</v>
      </c>
      <c r="S40" s="4">
        <f t="shared" si="5"/>
        <v>0</v>
      </c>
      <c r="T40" s="228"/>
      <c r="U40" s="4">
        <v>14</v>
      </c>
      <c r="V40" s="3">
        <f t="shared" si="12"/>
        <v>840</v>
      </c>
      <c r="W40" s="4">
        <f t="shared" si="6"/>
        <v>58.731707317073173</v>
      </c>
      <c r="X40" s="200"/>
      <c r="Y40" s="3">
        <v>0</v>
      </c>
      <c r="Z40" s="3">
        <f t="shared" si="13"/>
        <v>0</v>
      </c>
      <c r="AA40" s="4">
        <f t="shared" si="7"/>
        <v>0</v>
      </c>
      <c r="AB40" s="37"/>
      <c r="AC40" s="23">
        <v>4</v>
      </c>
      <c r="AD40" s="3">
        <f t="shared" si="8"/>
        <v>240</v>
      </c>
      <c r="AE40" s="4">
        <f t="shared" si="14"/>
        <v>172</v>
      </c>
      <c r="AF40" s="206"/>
      <c r="AG40" s="3">
        <v>0</v>
      </c>
      <c r="AH40" s="3">
        <f t="shared" si="9"/>
        <v>0</v>
      </c>
      <c r="AI40" s="6">
        <v>10</v>
      </c>
      <c r="AJ40" s="4">
        <f t="shared" si="10"/>
        <v>0</v>
      </c>
      <c r="AK40" s="18"/>
      <c r="AL40" s="22">
        <f t="shared" si="17"/>
        <v>18.399999999999999</v>
      </c>
      <c r="AM40" s="4">
        <f t="shared" si="18"/>
        <v>18</v>
      </c>
      <c r="AN40" s="2"/>
      <c r="AO40" s="4">
        <f t="shared" si="16"/>
        <v>18</v>
      </c>
      <c r="AP40" s="19"/>
      <c r="AQ40" s="51"/>
      <c r="AR40" s="11"/>
      <c r="AS40" s="11"/>
      <c r="AT40" s="34">
        <v>16</v>
      </c>
    </row>
    <row r="41" spans="1:46" x14ac:dyDescent="0.25">
      <c r="A41" s="200"/>
      <c r="B41" s="3" t="s">
        <v>54</v>
      </c>
      <c r="C41" s="3"/>
      <c r="D41" s="3" t="s">
        <v>27</v>
      </c>
      <c r="E41" s="3" t="s">
        <v>28</v>
      </c>
      <c r="F41" s="6">
        <v>43</v>
      </c>
      <c r="G41" s="6"/>
      <c r="H41" s="203"/>
      <c r="I41" s="3">
        <v>0</v>
      </c>
      <c r="J41" s="3">
        <f t="shared" si="0"/>
        <v>0</v>
      </c>
      <c r="K41" s="4">
        <f t="shared" si="1"/>
        <v>0</v>
      </c>
      <c r="L41" s="200"/>
      <c r="M41" s="3">
        <v>0</v>
      </c>
      <c r="N41" s="3">
        <f t="shared" si="2"/>
        <v>0</v>
      </c>
      <c r="O41" s="4">
        <f t="shared" si="3"/>
        <v>0</v>
      </c>
      <c r="P41" s="200"/>
      <c r="Q41" s="3">
        <v>0</v>
      </c>
      <c r="R41" s="3">
        <f t="shared" si="4"/>
        <v>0</v>
      </c>
      <c r="S41" s="4">
        <f t="shared" si="5"/>
        <v>0</v>
      </c>
      <c r="T41" s="228"/>
      <c r="U41" s="4">
        <v>7</v>
      </c>
      <c r="V41" s="3">
        <f t="shared" si="12"/>
        <v>420</v>
      </c>
      <c r="W41" s="4">
        <f t="shared" si="6"/>
        <v>29.365853658536587</v>
      </c>
      <c r="X41" s="200"/>
      <c r="Y41" s="3">
        <v>0</v>
      </c>
      <c r="Z41" s="3">
        <f t="shared" si="13"/>
        <v>0</v>
      </c>
      <c r="AA41" s="4">
        <f t="shared" si="7"/>
        <v>0</v>
      </c>
      <c r="AB41" s="37"/>
      <c r="AC41" s="23">
        <v>3</v>
      </c>
      <c r="AD41" s="3">
        <f t="shared" si="8"/>
        <v>180</v>
      </c>
      <c r="AE41" s="4">
        <f t="shared" si="14"/>
        <v>129</v>
      </c>
      <c r="AF41" s="206"/>
      <c r="AG41" s="3">
        <v>3</v>
      </c>
      <c r="AH41" s="3">
        <f t="shared" si="9"/>
        <v>540</v>
      </c>
      <c r="AI41" s="6">
        <v>10</v>
      </c>
      <c r="AJ41" s="4">
        <f t="shared" si="10"/>
        <v>258</v>
      </c>
      <c r="AK41" s="18"/>
      <c r="AL41" s="22">
        <f t="shared" si="17"/>
        <v>23</v>
      </c>
      <c r="AM41" s="4">
        <f>(R41+N41+J41+AD41+AH41+Z41+V41)/60</f>
        <v>19</v>
      </c>
      <c r="AN41" s="2"/>
      <c r="AO41" s="4">
        <f t="shared" si="16"/>
        <v>13</v>
      </c>
      <c r="AP41" s="19"/>
      <c r="AQ41" s="51"/>
      <c r="AR41" s="11"/>
      <c r="AS41" s="11"/>
      <c r="AT41" s="34">
        <v>20</v>
      </c>
    </row>
    <row r="42" spans="1:46" x14ac:dyDescent="0.25">
      <c r="A42" s="200"/>
      <c r="B42" s="3" t="s">
        <v>55</v>
      </c>
      <c r="C42" s="3" t="s">
        <v>139</v>
      </c>
      <c r="D42" s="3" t="s">
        <v>27</v>
      </c>
      <c r="E42" s="3" t="s">
        <v>28</v>
      </c>
      <c r="F42" s="6">
        <v>43</v>
      </c>
      <c r="G42" s="6"/>
      <c r="H42" s="203"/>
      <c r="I42" s="3">
        <v>0</v>
      </c>
      <c r="J42" s="3">
        <f t="shared" si="0"/>
        <v>0</v>
      </c>
      <c r="K42" s="4">
        <f t="shared" si="1"/>
        <v>0</v>
      </c>
      <c r="L42" s="200"/>
      <c r="M42" s="3">
        <v>0</v>
      </c>
      <c r="N42" s="3">
        <f t="shared" si="2"/>
        <v>0</v>
      </c>
      <c r="O42" s="4">
        <f t="shared" si="3"/>
        <v>0</v>
      </c>
      <c r="P42" s="200"/>
      <c r="Q42" s="3">
        <v>0</v>
      </c>
      <c r="R42" s="3">
        <f t="shared" si="4"/>
        <v>0</v>
      </c>
      <c r="S42" s="4">
        <f t="shared" si="5"/>
        <v>0</v>
      </c>
      <c r="T42" s="228"/>
      <c r="U42" s="4">
        <v>14</v>
      </c>
      <c r="V42" s="3">
        <f t="shared" si="12"/>
        <v>840</v>
      </c>
      <c r="W42" s="4">
        <f t="shared" si="6"/>
        <v>58.731707317073173</v>
      </c>
      <c r="X42" s="200"/>
      <c r="Y42" s="3">
        <v>0</v>
      </c>
      <c r="Z42" s="3">
        <f t="shared" si="13"/>
        <v>0</v>
      </c>
      <c r="AA42" s="4">
        <f t="shared" ref="AA42:AA47" si="20">(F42/$Y$60)*Y42</f>
        <v>0</v>
      </c>
      <c r="AB42" s="37"/>
      <c r="AC42" s="23">
        <v>4</v>
      </c>
      <c r="AD42" s="3">
        <f t="shared" si="8"/>
        <v>240</v>
      </c>
      <c r="AE42" s="4">
        <f t="shared" si="14"/>
        <v>172</v>
      </c>
      <c r="AF42" s="206"/>
      <c r="AG42" s="3">
        <v>0</v>
      </c>
      <c r="AH42" s="3">
        <f t="shared" si="9"/>
        <v>0</v>
      </c>
      <c r="AI42" s="6">
        <v>10</v>
      </c>
      <c r="AJ42" s="4">
        <f t="shared" si="10"/>
        <v>0</v>
      </c>
      <c r="AK42" s="18"/>
      <c r="AL42" s="22">
        <v>18</v>
      </c>
      <c r="AM42" s="4">
        <f t="shared" si="18"/>
        <v>18</v>
      </c>
      <c r="AN42" s="2"/>
      <c r="AO42" s="4">
        <f t="shared" si="16"/>
        <v>18</v>
      </c>
      <c r="AP42" s="19"/>
      <c r="AQ42" s="51"/>
      <c r="AR42" s="11"/>
      <c r="AS42" s="11"/>
      <c r="AT42" s="34"/>
    </row>
    <row r="43" spans="1:46" x14ac:dyDescent="0.25">
      <c r="A43" s="200"/>
      <c r="B43" s="3" t="s">
        <v>13</v>
      </c>
      <c r="C43" s="3" t="s">
        <v>167</v>
      </c>
      <c r="D43" s="3" t="s">
        <v>27</v>
      </c>
      <c r="E43" s="3" t="s">
        <v>28</v>
      </c>
      <c r="F43" s="6">
        <v>43</v>
      </c>
      <c r="G43" s="6"/>
      <c r="H43" s="203"/>
      <c r="I43" s="3">
        <v>0</v>
      </c>
      <c r="J43" s="3">
        <f t="shared" si="0"/>
        <v>0</v>
      </c>
      <c r="K43" s="4">
        <f t="shared" si="1"/>
        <v>0</v>
      </c>
      <c r="L43" s="200"/>
      <c r="M43" s="3">
        <v>0</v>
      </c>
      <c r="N43" s="3">
        <f t="shared" ref="N43:N44" si="21">M43*$M$12</f>
        <v>0</v>
      </c>
      <c r="O43" s="4">
        <f t="shared" ref="O43:O44" si="22">(F43/$M$60)*M43</f>
        <v>0</v>
      </c>
      <c r="P43" s="200"/>
      <c r="Q43" s="3">
        <v>0</v>
      </c>
      <c r="R43" s="3">
        <f t="shared" si="4"/>
        <v>0</v>
      </c>
      <c r="S43" s="4">
        <f t="shared" ref="S43:S44" si="23">(F43/$Q$60)*Q43</f>
        <v>0</v>
      </c>
      <c r="T43" s="228"/>
      <c r="U43" s="4">
        <v>0</v>
      </c>
      <c r="V43" s="3">
        <f t="shared" si="12"/>
        <v>0</v>
      </c>
      <c r="W43" s="4">
        <f t="shared" ref="W43:W44" si="24">(F43/$U$60)*U43</f>
        <v>0</v>
      </c>
      <c r="X43" s="200"/>
      <c r="Y43" s="3">
        <v>0</v>
      </c>
      <c r="Z43" s="3">
        <f t="shared" si="13"/>
        <v>0</v>
      </c>
      <c r="AA43" s="4">
        <f t="shared" si="20"/>
        <v>0</v>
      </c>
      <c r="AB43" s="37"/>
      <c r="AC43" s="23">
        <v>2</v>
      </c>
      <c r="AD43" s="3">
        <f t="shared" si="8"/>
        <v>120</v>
      </c>
      <c r="AE43" s="4">
        <f t="shared" si="14"/>
        <v>86</v>
      </c>
      <c r="AF43" s="206"/>
      <c r="AG43" s="3">
        <v>0</v>
      </c>
      <c r="AH43" s="3">
        <f t="shared" si="9"/>
        <v>0</v>
      </c>
      <c r="AI43" s="6">
        <v>10</v>
      </c>
      <c r="AJ43" s="4">
        <f t="shared" si="10"/>
        <v>0</v>
      </c>
      <c r="AK43" s="18"/>
      <c r="AL43" s="22">
        <v>16</v>
      </c>
      <c r="AM43" s="4">
        <f t="shared" si="18"/>
        <v>2</v>
      </c>
      <c r="AN43" s="2"/>
      <c r="AO43" s="4">
        <f t="shared" si="16"/>
        <v>2</v>
      </c>
      <c r="AP43" s="19"/>
      <c r="AQ43" s="51"/>
      <c r="AR43" s="11"/>
      <c r="AS43" s="11"/>
      <c r="AT43" s="34"/>
    </row>
    <row r="44" spans="1:46" x14ac:dyDescent="0.25">
      <c r="A44" s="200"/>
      <c r="B44" s="3" t="s">
        <v>163</v>
      </c>
      <c r="C44" s="3" t="s">
        <v>167</v>
      </c>
      <c r="D44" s="3" t="s">
        <v>27</v>
      </c>
      <c r="E44" s="3" t="s">
        <v>28</v>
      </c>
      <c r="F44" s="6">
        <v>43</v>
      </c>
      <c r="G44" s="6"/>
      <c r="H44" s="203"/>
      <c r="I44" s="3">
        <v>0</v>
      </c>
      <c r="J44" s="3">
        <f t="shared" si="0"/>
        <v>0</v>
      </c>
      <c r="K44" s="4">
        <f t="shared" si="1"/>
        <v>0</v>
      </c>
      <c r="L44" s="200"/>
      <c r="M44" s="3">
        <v>0</v>
      </c>
      <c r="N44" s="3">
        <f t="shared" si="21"/>
        <v>0</v>
      </c>
      <c r="O44" s="4">
        <f t="shared" si="22"/>
        <v>0</v>
      </c>
      <c r="P44" s="200"/>
      <c r="Q44" s="3">
        <v>0</v>
      </c>
      <c r="R44" s="3">
        <f t="shared" si="4"/>
        <v>0</v>
      </c>
      <c r="S44" s="4">
        <f t="shared" si="23"/>
        <v>0</v>
      </c>
      <c r="T44" s="228"/>
      <c r="U44" s="4">
        <v>0</v>
      </c>
      <c r="V44" s="3">
        <f t="shared" si="12"/>
        <v>0</v>
      </c>
      <c r="W44" s="4">
        <f t="shared" si="24"/>
        <v>0</v>
      </c>
      <c r="X44" s="200"/>
      <c r="Y44" s="3">
        <v>0</v>
      </c>
      <c r="Z44" s="3">
        <f t="shared" si="13"/>
        <v>0</v>
      </c>
      <c r="AA44" s="4">
        <f t="shared" si="20"/>
        <v>0</v>
      </c>
      <c r="AB44" s="37"/>
      <c r="AC44" s="23">
        <v>2</v>
      </c>
      <c r="AD44" s="3">
        <f t="shared" si="8"/>
        <v>120</v>
      </c>
      <c r="AE44" s="4">
        <f t="shared" ref="AE44" si="25">(F44*AC44/$AC$60)</f>
        <v>86</v>
      </c>
      <c r="AF44" s="206"/>
      <c r="AG44" s="3">
        <v>0</v>
      </c>
      <c r="AH44" s="3">
        <f t="shared" si="9"/>
        <v>0</v>
      </c>
      <c r="AI44" s="6">
        <v>10</v>
      </c>
      <c r="AJ44" s="4">
        <f t="shared" si="10"/>
        <v>0</v>
      </c>
      <c r="AK44" s="18"/>
      <c r="AL44" s="22">
        <v>16</v>
      </c>
      <c r="AM44" s="4">
        <f t="shared" si="18"/>
        <v>2</v>
      </c>
      <c r="AN44" s="2"/>
      <c r="AO44" s="4">
        <f t="shared" si="16"/>
        <v>2</v>
      </c>
      <c r="AP44" s="19"/>
      <c r="AQ44" s="51"/>
      <c r="AR44" s="11"/>
      <c r="AS44" s="11"/>
      <c r="AT44" s="34"/>
    </row>
    <row r="45" spans="1:46" x14ac:dyDescent="0.25">
      <c r="A45" s="200"/>
      <c r="B45" s="3" t="s">
        <v>140</v>
      </c>
      <c r="C45" s="3" t="s">
        <v>141</v>
      </c>
      <c r="D45" s="3" t="s">
        <v>27</v>
      </c>
      <c r="E45" s="3" t="s">
        <v>28</v>
      </c>
      <c r="F45" s="6">
        <v>43</v>
      </c>
      <c r="G45" s="6"/>
      <c r="H45" s="203"/>
      <c r="I45" s="3">
        <v>0</v>
      </c>
      <c r="J45" s="3">
        <f t="shared" si="0"/>
        <v>0</v>
      </c>
      <c r="K45" s="4">
        <f t="shared" si="1"/>
        <v>0</v>
      </c>
      <c r="L45" s="200"/>
      <c r="M45" s="3">
        <v>0</v>
      </c>
      <c r="N45" s="3">
        <f>M45*$M$12</f>
        <v>0</v>
      </c>
      <c r="O45" s="4">
        <f t="shared" ref="O45:O57" si="26">(F45/$M$60)*M45</f>
        <v>0</v>
      </c>
      <c r="P45" s="200"/>
      <c r="Q45" s="3">
        <v>0</v>
      </c>
      <c r="R45" s="3">
        <f t="shared" si="4"/>
        <v>0</v>
      </c>
      <c r="S45" s="4">
        <f t="shared" ref="S45:S57" si="27">(F45/$Q$60)*Q45</f>
        <v>0</v>
      </c>
      <c r="T45" s="228"/>
      <c r="U45" s="4">
        <v>0</v>
      </c>
      <c r="V45" s="3">
        <f t="shared" si="12"/>
        <v>0</v>
      </c>
      <c r="W45" s="4">
        <f t="shared" ref="W45:W57" si="28">(F45/$U$60)*U45</f>
        <v>0</v>
      </c>
      <c r="X45" s="200"/>
      <c r="Y45" s="3">
        <v>0</v>
      </c>
      <c r="Z45" s="3">
        <f t="shared" si="13"/>
        <v>0</v>
      </c>
      <c r="AA45" s="4">
        <f t="shared" si="20"/>
        <v>0</v>
      </c>
      <c r="AB45" s="37"/>
      <c r="AC45" s="23">
        <v>4</v>
      </c>
      <c r="AD45" s="3">
        <f t="shared" si="8"/>
        <v>240</v>
      </c>
      <c r="AE45" s="4">
        <f t="shared" ref="AE45:AE57" si="29">(F45*AC45/$AC$60)</f>
        <v>172</v>
      </c>
      <c r="AF45" s="206"/>
      <c r="AG45" s="3">
        <v>0</v>
      </c>
      <c r="AH45" s="3">
        <f t="shared" si="9"/>
        <v>0</v>
      </c>
      <c r="AI45" s="6">
        <v>10</v>
      </c>
      <c r="AJ45" s="4">
        <f t="shared" si="10"/>
        <v>0</v>
      </c>
      <c r="AK45" s="18"/>
      <c r="AL45" s="22">
        <v>18</v>
      </c>
      <c r="AM45" s="4">
        <f t="shared" si="18"/>
        <v>4</v>
      </c>
      <c r="AN45" s="2"/>
      <c r="AO45" s="4">
        <f t="shared" si="16"/>
        <v>4</v>
      </c>
      <c r="AP45" s="19"/>
      <c r="AQ45" s="51"/>
      <c r="AR45" s="11"/>
      <c r="AS45" s="11"/>
      <c r="AT45" s="34"/>
    </row>
    <row r="46" spans="1:46" x14ac:dyDescent="0.25">
      <c r="A46" s="200"/>
      <c r="B46" s="3" t="s">
        <v>169</v>
      </c>
      <c r="C46" s="3" t="s">
        <v>170</v>
      </c>
      <c r="D46" s="3" t="s">
        <v>61</v>
      </c>
      <c r="E46" s="3" t="s">
        <v>28</v>
      </c>
      <c r="F46" s="6">
        <v>43</v>
      </c>
      <c r="G46" s="6"/>
      <c r="H46" s="203"/>
      <c r="I46" s="3">
        <v>0</v>
      </c>
      <c r="J46" s="3">
        <f t="shared" si="0"/>
        <v>0</v>
      </c>
      <c r="K46" s="4">
        <f t="shared" si="1"/>
        <v>0</v>
      </c>
      <c r="L46" s="200"/>
      <c r="M46" s="3">
        <v>0</v>
      </c>
      <c r="N46" s="3">
        <v>0</v>
      </c>
      <c r="O46" s="4">
        <f t="shared" si="26"/>
        <v>0</v>
      </c>
      <c r="P46" s="200"/>
      <c r="Q46" s="3">
        <v>0</v>
      </c>
      <c r="R46" s="3">
        <f t="shared" si="4"/>
        <v>0</v>
      </c>
      <c r="S46" s="4">
        <f t="shared" si="27"/>
        <v>0</v>
      </c>
      <c r="T46" s="228"/>
      <c r="U46" s="4">
        <v>0</v>
      </c>
      <c r="V46" s="3">
        <f t="shared" si="12"/>
        <v>0</v>
      </c>
      <c r="W46" s="4">
        <f t="shared" si="28"/>
        <v>0</v>
      </c>
      <c r="X46" s="200"/>
      <c r="Y46" s="3">
        <v>12</v>
      </c>
      <c r="Z46" s="3">
        <f t="shared" si="13"/>
        <v>720</v>
      </c>
      <c r="AA46" s="4">
        <f t="shared" si="20"/>
        <v>92.142857142857139</v>
      </c>
      <c r="AB46" s="37"/>
      <c r="AC46" s="23">
        <v>2</v>
      </c>
      <c r="AD46" s="3">
        <f t="shared" si="8"/>
        <v>120</v>
      </c>
      <c r="AE46" s="4">
        <f t="shared" si="29"/>
        <v>86</v>
      </c>
      <c r="AF46" s="206"/>
      <c r="AG46" s="3">
        <v>0</v>
      </c>
      <c r="AH46" s="3">
        <f t="shared" si="9"/>
        <v>0</v>
      </c>
      <c r="AI46" s="6">
        <v>10</v>
      </c>
      <c r="AJ46" s="4">
        <f t="shared" si="10"/>
        <v>0</v>
      </c>
      <c r="AK46" s="18"/>
      <c r="AL46" s="22">
        <v>16</v>
      </c>
      <c r="AM46" s="4"/>
      <c r="AN46" s="2"/>
      <c r="AO46" s="4"/>
      <c r="AP46" s="19"/>
      <c r="AQ46" s="51"/>
      <c r="AR46" s="11"/>
      <c r="AS46" s="11"/>
      <c r="AT46" s="34"/>
    </row>
    <row r="47" spans="1:46" x14ac:dyDescent="0.25">
      <c r="A47" s="200"/>
      <c r="B47" s="3" t="s">
        <v>60</v>
      </c>
      <c r="C47" s="3" t="s">
        <v>136</v>
      </c>
      <c r="D47" s="3" t="s">
        <v>61</v>
      </c>
      <c r="E47" s="3" t="s">
        <v>28</v>
      </c>
      <c r="F47" s="6">
        <v>43</v>
      </c>
      <c r="G47" s="6"/>
      <c r="H47" s="203"/>
      <c r="I47" s="3">
        <v>0</v>
      </c>
      <c r="J47" s="3">
        <f t="shared" si="0"/>
        <v>0</v>
      </c>
      <c r="K47" s="4">
        <f t="shared" si="1"/>
        <v>0</v>
      </c>
      <c r="L47" s="200"/>
      <c r="M47" s="3">
        <v>0</v>
      </c>
      <c r="N47" s="3">
        <f t="shared" ref="N47:N57" si="30">M47*$M$12</f>
        <v>0</v>
      </c>
      <c r="O47" s="4">
        <f t="shared" si="26"/>
        <v>0</v>
      </c>
      <c r="P47" s="200"/>
      <c r="Q47" s="3">
        <v>0</v>
      </c>
      <c r="R47" s="3">
        <f t="shared" si="4"/>
        <v>0</v>
      </c>
      <c r="S47" s="4">
        <f t="shared" si="27"/>
        <v>0</v>
      </c>
      <c r="T47" s="228"/>
      <c r="U47" s="4">
        <v>19</v>
      </c>
      <c r="V47" s="3">
        <f t="shared" si="12"/>
        <v>1140</v>
      </c>
      <c r="W47" s="4">
        <f t="shared" si="28"/>
        <v>79.707317073170742</v>
      </c>
      <c r="X47" s="200"/>
      <c r="Y47" s="3">
        <v>0</v>
      </c>
      <c r="Z47" s="3">
        <f>Y47*$AC$12</f>
        <v>0</v>
      </c>
      <c r="AA47" s="4">
        <f t="shared" si="20"/>
        <v>0</v>
      </c>
      <c r="AB47" s="37"/>
      <c r="AC47" s="3">
        <v>3</v>
      </c>
      <c r="AD47" s="3">
        <f t="shared" si="8"/>
        <v>180</v>
      </c>
      <c r="AE47" s="4">
        <f t="shared" si="29"/>
        <v>129</v>
      </c>
      <c r="AF47" s="206"/>
      <c r="AG47" s="3">
        <v>0</v>
      </c>
      <c r="AH47" s="3">
        <f t="shared" si="9"/>
        <v>0</v>
      </c>
      <c r="AI47" s="6">
        <v>10</v>
      </c>
      <c r="AJ47" s="4">
        <f t="shared" si="10"/>
        <v>0</v>
      </c>
      <c r="AK47" s="18"/>
      <c r="AL47" s="22">
        <f t="shared" ref="AL47:AL53" si="31">AT47*1.15</f>
        <v>21.849999999999998</v>
      </c>
      <c r="AM47" s="4">
        <f t="shared" si="18"/>
        <v>22</v>
      </c>
      <c r="AN47" s="2"/>
      <c r="AO47" s="4">
        <f t="shared" si="16"/>
        <v>22</v>
      </c>
      <c r="AP47" s="19"/>
      <c r="AQ47" s="51"/>
      <c r="AR47" s="11"/>
      <c r="AS47" s="11"/>
      <c r="AT47" s="34">
        <v>19</v>
      </c>
    </row>
    <row r="48" spans="1:46" x14ac:dyDescent="0.25">
      <c r="A48" s="200"/>
      <c r="B48" s="3" t="s">
        <v>62</v>
      </c>
      <c r="C48" s="3" t="s">
        <v>136</v>
      </c>
      <c r="D48" s="3" t="s">
        <v>61</v>
      </c>
      <c r="E48" s="3" t="s">
        <v>28</v>
      </c>
      <c r="F48" s="6">
        <v>43</v>
      </c>
      <c r="G48" s="6"/>
      <c r="H48" s="203"/>
      <c r="I48" s="3">
        <v>0</v>
      </c>
      <c r="J48" s="3">
        <f t="shared" si="0"/>
        <v>0</v>
      </c>
      <c r="K48" s="4">
        <f t="shared" si="1"/>
        <v>0</v>
      </c>
      <c r="L48" s="200"/>
      <c r="M48" s="3">
        <v>0</v>
      </c>
      <c r="N48" s="3">
        <f t="shared" si="30"/>
        <v>0</v>
      </c>
      <c r="O48" s="4">
        <f t="shared" si="26"/>
        <v>0</v>
      </c>
      <c r="P48" s="200"/>
      <c r="Q48" s="3">
        <v>0</v>
      </c>
      <c r="R48" s="3">
        <f t="shared" si="4"/>
        <v>0</v>
      </c>
      <c r="S48" s="4">
        <f t="shared" si="27"/>
        <v>0</v>
      </c>
      <c r="T48" s="228"/>
      <c r="U48" s="4">
        <f t="shared" si="19"/>
        <v>9.5</v>
      </c>
      <c r="V48" s="3">
        <f t="shared" si="12"/>
        <v>570</v>
      </c>
      <c r="W48" s="4">
        <f t="shared" si="28"/>
        <v>39.853658536585371</v>
      </c>
      <c r="X48" s="200"/>
      <c r="Y48" s="3">
        <v>0</v>
      </c>
      <c r="Z48" s="3">
        <f t="shared" si="13"/>
        <v>0</v>
      </c>
      <c r="AA48" s="4">
        <f t="shared" ref="AA48:AA58" si="32">(F48/$Y$60)*Y48</f>
        <v>0</v>
      </c>
      <c r="AB48" s="37"/>
      <c r="AC48" s="3">
        <v>2</v>
      </c>
      <c r="AD48" s="3">
        <f t="shared" si="8"/>
        <v>120</v>
      </c>
      <c r="AE48" s="4">
        <f t="shared" si="29"/>
        <v>86</v>
      </c>
      <c r="AF48" s="206"/>
      <c r="AG48" s="3">
        <v>0</v>
      </c>
      <c r="AH48" s="3">
        <f t="shared" si="9"/>
        <v>0</v>
      </c>
      <c r="AI48" s="6">
        <v>10</v>
      </c>
      <c r="AJ48" s="4">
        <f t="shared" si="10"/>
        <v>0</v>
      </c>
      <c r="AK48" s="18"/>
      <c r="AL48" s="22">
        <f t="shared" si="31"/>
        <v>11.5</v>
      </c>
      <c r="AM48" s="4">
        <f t="shared" si="18"/>
        <v>11.5</v>
      </c>
      <c r="AN48" s="2"/>
      <c r="AO48" s="4">
        <f t="shared" si="16"/>
        <v>11.5</v>
      </c>
      <c r="AP48" s="19"/>
      <c r="AQ48" s="51"/>
      <c r="AR48" s="11"/>
      <c r="AS48" s="11"/>
      <c r="AT48" s="34">
        <v>10</v>
      </c>
    </row>
    <row r="49" spans="1:46" x14ac:dyDescent="0.25">
      <c r="A49" s="200"/>
      <c r="B49" s="46" t="s">
        <v>64</v>
      </c>
      <c r="C49" s="46" t="s">
        <v>137</v>
      </c>
      <c r="D49" s="46" t="s">
        <v>61</v>
      </c>
      <c r="E49" s="46" t="s">
        <v>28</v>
      </c>
      <c r="F49" s="6">
        <v>43</v>
      </c>
      <c r="G49" s="6"/>
      <c r="H49" s="203"/>
      <c r="I49" s="3">
        <v>0</v>
      </c>
      <c r="J49" s="3">
        <f t="shared" si="0"/>
        <v>0</v>
      </c>
      <c r="K49" s="4">
        <f t="shared" si="1"/>
        <v>0</v>
      </c>
      <c r="L49" s="200"/>
      <c r="M49" s="3">
        <v>0</v>
      </c>
      <c r="N49" s="3">
        <f t="shared" si="30"/>
        <v>0</v>
      </c>
      <c r="O49" s="4">
        <f t="shared" si="26"/>
        <v>0</v>
      </c>
      <c r="P49" s="200"/>
      <c r="Q49" s="3">
        <v>0</v>
      </c>
      <c r="R49" s="3">
        <f t="shared" si="4"/>
        <v>0</v>
      </c>
      <c r="S49" s="4">
        <f t="shared" si="27"/>
        <v>0</v>
      </c>
      <c r="T49" s="228"/>
      <c r="U49" s="4">
        <v>0</v>
      </c>
      <c r="V49" s="3">
        <f t="shared" si="12"/>
        <v>0</v>
      </c>
      <c r="W49" s="4">
        <f t="shared" si="28"/>
        <v>0</v>
      </c>
      <c r="X49" s="200"/>
      <c r="Y49" s="3">
        <v>0</v>
      </c>
      <c r="Z49" s="3">
        <f t="shared" si="13"/>
        <v>0</v>
      </c>
      <c r="AA49" s="4">
        <f t="shared" si="32"/>
        <v>0</v>
      </c>
      <c r="AB49" s="37"/>
      <c r="AC49" s="3">
        <v>0</v>
      </c>
      <c r="AD49" s="3">
        <f t="shared" si="8"/>
        <v>0</v>
      </c>
      <c r="AE49" s="4">
        <f t="shared" si="29"/>
        <v>0</v>
      </c>
      <c r="AF49" s="206"/>
      <c r="AG49" s="3">
        <v>0</v>
      </c>
      <c r="AH49" s="3">
        <f t="shared" si="9"/>
        <v>0</v>
      </c>
      <c r="AI49" s="6">
        <v>10</v>
      </c>
      <c r="AJ49" s="4">
        <f t="shared" si="10"/>
        <v>0</v>
      </c>
      <c r="AK49" s="18"/>
      <c r="AL49" s="22">
        <v>13</v>
      </c>
      <c r="AM49" s="4">
        <f t="shared" si="18"/>
        <v>0</v>
      </c>
      <c r="AN49" s="2"/>
      <c r="AO49" s="4">
        <f t="shared" si="16"/>
        <v>0</v>
      </c>
      <c r="AP49" s="19"/>
      <c r="AQ49" s="51"/>
      <c r="AR49" s="11"/>
      <c r="AS49" s="11"/>
      <c r="AT49" s="34">
        <v>17</v>
      </c>
    </row>
    <row r="50" spans="1:46" x14ac:dyDescent="0.25">
      <c r="A50" s="200"/>
      <c r="B50" s="21" t="s">
        <v>56</v>
      </c>
      <c r="C50" s="3"/>
      <c r="D50" s="3" t="s">
        <v>37</v>
      </c>
      <c r="E50" s="3" t="s">
        <v>28</v>
      </c>
      <c r="F50" s="22">
        <v>38</v>
      </c>
      <c r="G50" s="6"/>
      <c r="H50" s="203"/>
      <c r="I50" s="3">
        <v>0</v>
      </c>
      <c r="J50" s="3">
        <f t="shared" si="0"/>
        <v>0</v>
      </c>
      <c r="K50" s="4">
        <f t="shared" si="1"/>
        <v>0</v>
      </c>
      <c r="L50" s="200"/>
      <c r="M50" s="3">
        <v>0</v>
      </c>
      <c r="N50" s="3">
        <f t="shared" si="30"/>
        <v>0</v>
      </c>
      <c r="O50" s="4">
        <f t="shared" si="26"/>
        <v>0</v>
      </c>
      <c r="P50" s="200"/>
      <c r="Q50" s="3">
        <v>0</v>
      </c>
      <c r="R50" s="3">
        <f t="shared" si="4"/>
        <v>0</v>
      </c>
      <c r="S50" s="4">
        <f t="shared" si="27"/>
        <v>0</v>
      </c>
      <c r="T50" s="228"/>
      <c r="U50" s="4">
        <v>5</v>
      </c>
      <c r="V50" s="3">
        <f t="shared" si="12"/>
        <v>300</v>
      </c>
      <c r="W50" s="4">
        <f t="shared" si="28"/>
        <v>18.536585365853661</v>
      </c>
      <c r="X50" s="200"/>
      <c r="Y50" s="3">
        <v>0</v>
      </c>
      <c r="Z50" s="3">
        <f t="shared" si="13"/>
        <v>0</v>
      </c>
      <c r="AA50" s="4">
        <f t="shared" si="32"/>
        <v>0</v>
      </c>
      <c r="AB50" s="37"/>
      <c r="AC50" s="3">
        <v>1</v>
      </c>
      <c r="AD50" s="3">
        <f t="shared" si="8"/>
        <v>60</v>
      </c>
      <c r="AE50" s="4">
        <f t="shared" si="29"/>
        <v>38</v>
      </c>
      <c r="AF50" s="206"/>
      <c r="AG50" s="3">
        <v>0</v>
      </c>
      <c r="AH50" s="3">
        <f t="shared" si="9"/>
        <v>0</v>
      </c>
      <c r="AI50" s="6">
        <v>10</v>
      </c>
      <c r="AJ50" s="4">
        <f t="shared" si="10"/>
        <v>0</v>
      </c>
      <c r="AK50" s="18"/>
      <c r="AL50" s="22">
        <f t="shared" si="31"/>
        <v>13.799999999999999</v>
      </c>
      <c r="AM50" s="4">
        <f t="shared" si="18"/>
        <v>6</v>
      </c>
      <c r="AN50" s="2"/>
      <c r="AO50" s="4">
        <f t="shared" si="16"/>
        <v>6</v>
      </c>
      <c r="AP50" s="19"/>
      <c r="AQ50" s="51"/>
      <c r="AR50" s="11"/>
      <c r="AS50" s="11"/>
      <c r="AT50" s="34">
        <v>12</v>
      </c>
    </row>
    <row r="51" spans="1:46" x14ac:dyDescent="0.25">
      <c r="A51" s="200"/>
      <c r="B51" s="21" t="s">
        <v>57</v>
      </c>
      <c r="C51" s="3"/>
      <c r="D51" s="3" t="s">
        <v>37</v>
      </c>
      <c r="E51" s="3" t="s">
        <v>28</v>
      </c>
      <c r="F51" s="22">
        <v>38</v>
      </c>
      <c r="G51" s="6"/>
      <c r="H51" s="203"/>
      <c r="I51" s="3">
        <v>0</v>
      </c>
      <c r="J51" s="3">
        <f t="shared" si="0"/>
        <v>0</v>
      </c>
      <c r="K51" s="4">
        <f t="shared" si="1"/>
        <v>0</v>
      </c>
      <c r="L51" s="200"/>
      <c r="M51" s="3">
        <v>0</v>
      </c>
      <c r="N51" s="3">
        <f t="shared" si="30"/>
        <v>0</v>
      </c>
      <c r="O51" s="4">
        <f t="shared" si="26"/>
        <v>0</v>
      </c>
      <c r="P51" s="200"/>
      <c r="Q51" s="3">
        <v>0</v>
      </c>
      <c r="R51" s="3">
        <f t="shared" si="4"/>
        <v>0</v>
      </c>
      <c r="S51" s="4">
        <f t="shared" si="27"/>
        <v>0</v>
      </c>
      <c r="T51" s="228"/>
      <c r="U51" s="4">
        <v>5</v>
      </c>
      <c r="V51" s="3">
        <f t="shared" si="12"/>
        <v>300</v>
      </c>
      <c r="W51" s="4">
        <f t="shared" si="28"/>
        <v>18.536585365853661</v>
      </c>
      <c r="X51" s="200"/>
      <c r="Y51" s="3">
        <v>0</v>
      </c>
      <c r="Z51" s="3">
        <f t="shared" si="13"/>
        <v>0</v>
      </c>
      <c r="AA51" s="4">
        <f t="shared" si="32"/>
        <v>0</v>
      </c>
      <c r="AB51" s="37"/>
      <c r="AC51" s="3">
        <v>1</v>
      </c>
      <c r="AD51" s="3">
        <f t="shared" si="8"/>
        <v>60</v>
      </c>
      <c r="AE51" s="4">
        <f t="shared" si="29"/>
        <v>38</v>
      </c>
      <c r="AF51" s="206"/>
      <c r="AG51" s="3">
        <v>0</v>
      </c>
      <c r="AH51" s="3">
        <f t="shared" si="9"/>
        <v>0</v>
      </c>
      <c r="AI51" s="6">
        <v>10</v>
      </c>
      <c r="AJ51" s="4">
        <f t="shared" si="10"/>
        <v>0</v>
      </c>
      <c r="AK51" s="18"/>
      <c r="AL51" s="22">
        <f t="shared" si="31"/>
        <v>13.799999999999999</v>
      </c>
      <c r="AM51" s="4">
        <f t="shared" si="18"/>
        <v>6</v>
      </c>
      <c r="AN51" s="2"/>
      <c r="AO51" s="4">
        <f t="shared" si="16"/>
        <v>6</v>
      </c>
      <c r="AP51" s="19"/>
      <c r="AQ51" s="51"/>
      <c r="AR51" s="11"/>
      <c r="AS51" s="11"/>
      <c r="AT51" s="34">
        <v>12</v>
      </c>
    </row>
    <row r="52" spans="1:46" x14ac:dyDescent="0.25">
      <c r="A52" s="200"/>
      <c r="B52" s="21" t="s">
        <v>168</v>
      </c>
      <c r="C52" s="3"/>
      <c r="D52" s="3" t="s">
        <v>37</v>
      </c>
      <c r="E52" s="3" t="s">
        <v>28</v>
      </c>
      <c r="F52" s="22">
        <v>38</v>
      </c>
      <c r="G52" s="6"/>
      <c r="H52" s="203"/>
      <c r="I52" s="3">
        <v>0</v>
      </c>
      <c r="J52" s="3">
        <f t="shared" si="0"/>
        <v>0</v>
      </c>
      <c r="K52" s="4">
        <f t="shared" si="1"/>
        <v>0</v>
      </c>
      <c r="L52" s="200"/>
      <c r="M52" s="3">
        <v>0</v>
      </c>
      <c r="N52" s="3">
        <f t="shared" si="30"/>
        <v>0</v>
      </c>
      <c r="O52" s="4">
        <f t="shared" si="26"/>
        <v>0</v>
      </c>
      <c r="P52" s="200"/>
      <c r="Q52" s="3">
        <v>0</v>
      </c>
      <c r="R52" s="3">
        <f t="shared" si="4"/>
        <v>0</v>
      </c>
      <c r="S52" s="4">
        <f t="shared" si="27"/>
        <v>0</v>
      </c>
      <c r="T52" s="228"/>
      <c r="U52" s="4">
        <v>5</v>
      </c>
      <c r="V52" s="3">
        <f t="shared" si="12"/>
        <v>300</v>
      </c>
      <c r="W52" s="4">
        <f t="shared" si="28"/>
        <v>18.536585365853661</v>
      </c>
      <c r="X52" s="200"/>
      <c r="Y52" s="3">
        <v>0</v>
      </c>
      <c r="Z52" s="3">
        <f t="shared" si="13"/>
        <v>0</v>
      </c>
      <c r="AA52" s="4">
        <f t="shared" si="32"/>
        <v>0</v>
      </c>
      <c r="AB52" s="37"/>
      <c r="AC52" s="3">
        <v>1</v>
      </c>
      <c r="AD52" s="3">
        <f t="shared" si="8"/>
        <v>60</v>
      </c>
      <c r="AE52" s="4">
        <f t="shared" si="29"/>
        <v>38</v>
      </c>
      <c r="AF52" s="206"/>
      <c r="AG52" s="3">
        <v>0</v>
      </c>
      <c r="AH52" s="3">
        <f t="shared" si="9"/>
        <v>0</v>
      </c>
      <c r="AI52" s="6">
        <v>10</v>
      </c>
      <c r="AJ52" s="4">
        <f t="shared" si="10"/>
        <v>0</v>
      </c>
      <c r="AK52" s="18"/>
      <c r="AL52" s="22">
        <f t="shared" si="31"/>
        <v>13.799999999999999</v>
      </c>
      <c r="AM52" s="4">
        <f t="shared" si="18"/>
        <v>6</v>
      </c>
      <c r="AN52" s="2"/>
      <c r="AO52" s="4">
        <f t="shared" si="16"/>
        <v>6</v>
      </c>
      <c r="AP52" s="19"/>
      <c r="AQ52" s="51"/>
      <c r="AR52" s="11"/>
      <c r="AS52" s="11"/>
      <c r="AT52" s="34">
        <v>12</v>
      </c>
    </row>
    <row r="53" spans="1:46" x14ac:dyDescent="0.25">
      <c r="A53" s="200"/>
      <c r="B53" s="21" t="s">
        <v>66</v>
      </c>
      <c r="C53" s="3"/>
      <c r="D53" s="3" t="s">
        <v>67</v>
      </c>
      <c r="E53" s="3" t="s">
        <v>28</v>
      </c>
      <c r="F53" s="22">
        <v>43</v>
      </c>
      <c r="G53" s="6"/>
      <c r="H53" s="203"/>
      <c r="I53" s="3">
        <v>0</v>
      </c>
      <c r="J53" s="3">
        <f t="shared" si="0"/>
        <v>0</v>
      </c>
      <c r="K53" s="4">
        <f t="shared" si="1"/>
        <v>0</v>
      </c>
      <c r="L53" s="200"/>
      <c r="M53" s="3">
        <v>0</v>
      </c>
      <c r="N53" s="3">
        <f t="shared" si="30"/>
        <v>0</v>
      </c>
      <c r="O53" s="4">
        <f t="shared" si="26"/>
        <v>0</v>
      </c>
      <c r="P53" s="200"/>
      <c r="Q53" s="3">
        <v>0</v>
      </c>
      <c r="R53" s="3">
        <f t="shared" si="4"/>
        <v>0</v>
      </c>
      <c r="S53" s="4">
        <f t="shared" si="27"/>
        <v>0</v>
      </c>
      <c r="T53" s="228"/>
      <c r="U53" s="3">
        <v>0</v>
      </c>
      <c r="V53" s="3">
        <f t="shared" si="12"/>
        <v>0</v>
      </c>
      <c r="W53" s="4">
        <f t="shared" si="28"/>
        <v>0</v>
      </c>
      <c r="X53" s="200"/>
      <c r="Y53" s="4">
        <f t="shared" ref="Y53:Y56" si="33">AL53-AC53</f>
        <v>18.274999999999999</v>
      </c>
      <c r="Z53" s="4">
        <f t="shared" si="13"/>
        <v>1096.5</v>
      </c>
      <c r="AA53" s="4">
        <f t="shared" si="32"/>
        <v>140.32589285714286</v>
      </c>
      <c r="AB53" s="37"/>
      <c r="AC53" s="3">
        <v>3</v>
      </c>
      <c r="AD53" s="3">
        <f t="shared" si="8"/>
        <v>180</v>
      </c>
      <c r="AE53" s="4">
        <f t="shared" si="29"/>
        <v>129</v>
      </c>
      <c r="AF53" s="206"/>
      <c r="AG53" s="3">
        <v>0</v>
      </c>
      <c r="AH53" s="3">
        <f t="shared" si="9"/>
        <v>0</v>
      </c>
      <c r="AI53" s="6">
        <v>10</v>
      </c>
      <c r="AJ53" s="4">
        <f t="shared" si="10"/>
        <v>0</v>
      </c>
      <c r="AK53" s="18"/>
      <c r="AL53" s="22">
        <f t="shared" si="31"/>
        <v>21.274999999999999</v>
      </c>
      <c r="AM53" s="4">
        <f t="shared" si="18"/>
        <v>21.274999999999999</v>
      </c>
      <c r="AN53" s="2"/>
      <c r="AO53" s="4">
        <f t="shared" si="16"/>
        <v>21.274999999999999</v>
      </c>
      <c r="AP53" s="19"/>
      <c r="AQ53" s="51"/>
      <c r="AR53" s="11"/>
      <c r="AS53" s="11"/>
      <c r="AT53" s="34">
        <v>18.5</v>
      </c>
    </row>
    <row r="54" spans="1:46" x14ac:dyDescent="0.25">
      <c r="A54" s="200"/>
      <c r="B54" s="21" t="s">
        <v>69</v>
      </c>
      <c r="C54" s="3"/>
      <c r="D54" s="3" t="s">
        <v>67</v>
      </c>
      <c r="E54" s="3" t="s">
        <v>28</v>
      </c>
      <c r="F54" s="22">
        <v>43</v>
      </c>
      <c r="G54" s="6"/>
      <c r="H54" s="203"/>
      <c r="I54" s="3">
        <v>0</v>
      </c>
      <c r="J54" s="3">
        <f t="shared" si="0"/>
        <v>0</v>
      </c>
      <c r="K54" s="4">
        <f t="shared" si="1"/>
        <v>0</v>
      </c>
      <c r="L54" s="200"/>
      <c r="M54" s="3">
        <v>0</v>
      </c>
      <c r="N54" s="3">
        <f t="shared" si="30"/>
        <v>0</v>
      </c>
      <c r="O54" s="4">
        <f t="shared" si="26"/>
        <v>0</v>
      </c>
      <c r="P54" s="200"/>
      <c r="Q54" s="3">
        <v>0</v>
      </c>
      <c r="R54" s="3">
        <f t="shared" si="4"/>
        <v>0</v>
      </c>
      <c r="S54" s="4">
        <f t="shared" si="27"/>
        <v>0</v>
      </c>
      <c r="T54" s="228"/>
      <c r="U54" s="3">
        <v>0</v>
      </c>
      <c r="V54" s="3">
        <f t="shared" si="12"/>
        <v>0</v>
      </c>
      <c r="W54" s="4">
        <f t="shared" si="28"/>
        <v>0</v>
      </c>
      <c r="X54" s="200"/>
      <c r="Y54" s="4">
        <f t="shared" si="33"/>
        <v>14</v>
      </c>
      <c r="Z54" s="4">
        <f t="shared" si="13"/>
        <v>840</v>
      </c>
      <c r="AA54" s="4">
        <f t="shared" si="32"/>
        <v>107.5</v>
      </c>
      <c r="AB54" s="37"/>
      <c r="AC54" s="3">
        <v>2</v>
      </c>
      <c r="AD54" s="3">
        <f t="shared" si="8"/>
        <v>120</v>
      </c>
      <c r="AE54" s="4">
        <f t="shared" si="29"/>
        <v>86</v>
      </c>
      <c r="AF54" s="206"/>
      <c r="AG54" s="3">
        <v>0</v>
      </c>
      <c r="AH54" s="3">
        <f t="shared" si="9"/>
        <v>0</v>
      </c>
      <c r="AI54" s="6">
        <v>10</v>
      </c>
      <c r="AJ54" s="4">
        <f t="shared" si="10"/>
        <v>0</v>
      </c>
      <c r="AK54" s="18"/>
      <c r="AL54" s="22">
        <v>16</v>
      </c>
      <c r="AM54" s="4">
        <f t="shared" si="18"/>
        <v>16</v>
      </c>
      <c r="AN54" s="2"/>
      <c r="AO54" s="4">
        <f t="shared" si="16"/>
        <v>16</v>
      </c>
      <c r="AP54" s="19"/>
      <c r="AQ54" s="51"/>
      <c r="AR54" s="11"/>
      <c r="AS54" s="11"/>
      <c r="AT54" s="34">
        <v>16</v>
      </c>
    </row>
    <row r="55" spans="1:46" x14ac:dyDescent="0.25">
      <c r="A55" s="200"/>
      <c r="B55" s="21" t="s">
        <v>70</v>
      </c>
      <c r="C55" s="3"/>
      <c r="D55" s="3" t="s">
        <v>67</v>
      </c>
      <c r="E55" s="3" t="s">
        <v>28</v>
      </c>
      <c r="F55" s="22">
        <v>43</v>
      </c>
      <c r="G55" s="6"/>
      <c r="H55" s="203"/>
      <c r="I55" s="3">
        <v>0</v>
      </c>
      <c r="J55" s="3">
        <f t="shared" si="0"/>
        <v>0</v>
      </c>
      <c r="K55" s="4">
        <f t="shared" si="1"/>
        <v>0</v>
      </c>
      <c r="L55" s="200"/>
      <c r="M55" s="3">
        <v>0</v>
      </c>
      <c r="N55" s="3">
        <f t="shared" si="30"/>
        <v>0</v>
      </c>
      <c r="O55" s="4">
        <f t="shared" si="26"/>
        <v>0</v>
      </c>
      <c r="P55" s="200"/>
      <c r="Q55" s="3">
        <v>0</v>
      </c>
      <c r="R55" s="3">
        <f t="shared" si="4"/>
        <v>0</v>
      </c>
      <c r="S55" s="4">
        <f t="shared" si="27"/>
        <v>0</v>
      </c>
      <c r="T55" s="228"/>
      <c r="U55" s="3">
        <v>0</v>
      </c>
      <c r="V55" s="3">
        <f t="shared" si="12"/>
        <v>0</v>
      </c>
      <c r="W55" s="4">
        <f t="shared" si="28"/>
        <v>0</v>
      </c>
      <c r="X55" s="200"/>
      <c r="Y55" s="4">
        <f t="shared" si="33"/>
        <v>10</v>
      </c>
      <c r="Z55" s="4">
        <f t="shared" si="13"/>
        <v>600</v>
      </c>
      <c r="AA55" s="4">
        <f t="shared" si="32"/>
        <v>76.785714285714292</v>
      </c>
      <c r="AB55" s="37"/>
      <c r="AC55" s="3">
        <v>2</v>
      </c>
      <c r="AD55" s="3">
        <f t="shared" si="8"/>
        <v>120</v>
      </c>
      <c r="AE55" s="4">
        <f t="shared" si="29"/>
        <v>86</v>
      </c>
      <c r="AF55" s="206"/>
      <c r="AG55" s="3">
        <v>0</v>
      </c>
      <c r="AH55" s="3">
        <f t="shared" si="9"/>
        <v>0</v>
      </c>
      <c r="AI55" s="6">
        <v>10</v>
      </c>
      <c r="AJ55" s="4">
        <f t="shared" si="10"/>
        <v>0</v>
      </c>
      <c r="AK55" s="18"/>
      <c r="AL55" s="22">
        <v>12</v>
      </c>
      <c r="AM55" s="4">
        <f t="shared" si="18"/>
        <v>12</v>
      </c>
      <c r="AN55" s="2"/>
      <c r="AO55" s="4">
        <f t="shared" si="16"/>
        <v>12</v>
      </c>
      <c r="AP55" s="19"/>
      <c r="AQ55" s="51"/>
      <c r="AR55" s="11"/>
      <c r="AS55" s="11"/>
      <c r="AT55" s="34">
        <v>12</v>
      </c>
    </row>
    <row r="56" spans="1:46" x14ac:dyDescent="0.25">
      <c r="A56" s="200"/>
      <c r="B56" s="21" t="s">
        <v>71</v>
      </c>
      <c r="C56" s="3" t="s">
        <v>138</v>
      </c>
      <c r="D56" s="3" t="s">
        <v>67</v>
      </c>
      <c r="E56" s="3" t="s">
        <v>28</v>
      </c>
      <c r="F56" s="22">
        <v>43</v>
      </c>
      <c r="G56" s="6"/>
      <c r="H56" s="203"/>
      <c r="I56" s="3">
        <v>0</v>
      </c>
      <c r="J56" s="3">
        <f t="shared" si="0"/>
        <v>0</v>
      </c>
      <c r="K56" s="4">
        <f t="shared" si="1"/>
        <v>0</v>
      </c>
      <c r="L56" s="200"/>
      <c r="M56" s="3">
        <v>0</v>
      </c>
      <c r="N56" s="3">
        <f t="shared" si="30"/>
        <v>0</v>
      </c>
      <c r="O56" s="4">
        <f t="shared" si="26"/>
        <v>0</v>
      </c>
      <c r="P56" s="200"/>
      <c r="Q56" s="3">
        <v>0</v>
      </c>
      <c r="R56" s="3">
        <f t="shared" si="4"/>
        <v>0</v>
      </c>
      <c r="S56" s="4">
        <f t="shared" si="27"/>
        <v>0</v>
      </c>
      <c r="T56" s="228"/>
      <c r="U56" s="3">
        <v>0</v>
      </c>
      <c r="V56" s="3">
        <f t="shared" si="12"/>
        <v>0</v>
      </c>
      <c r="W56" s="4">
        <f t="shared" si="28"/>
        <v>0</v>
      </c>
      <c r="X56" s="200"/>
      <c r="Y56" s="4">
        <f t="shared" si="33"/>
        <v>14</v>
      </c>
      <c r="Z56" s="4">
        <f t="shared" si="13"/>
        <v>840</v>
      </c>
      <c r="AA56" s="4">
        <f t="shared" si="32"/>
        <v>107.5</v>
      </c>
      <c r="AB56" s="37"/>
      <c r="AC56" s="3">
        <v>2</v>
      </c>
      <c r="AD56" s="3">
        <f t="shared" si="8"/>
        <v>120</v>
      </c>
      <c r="AE56" s="4">
        <f t="shared" si="29"/>
        <v>86</v>
      </c>
      <c r="AF56" s="206"/>
      <c r="AG56" s="3">
        <v>0</v>
      </c>
      <c r="AH56" s="3">
        <f t="shared" si="9"/>
        <v>0</v>
      </c>
      <c r="AI56" s="6">
        <v>10</v>
      </c>
      <c r="AJ56" s="4">
        <f t="shared" si="10"/>
        <v>0</v>
      </c>
      <c r="AK56" s="18"/>
      <c r="AL56" s="22">
        <v>16</v>
      </c>
      <c r="AM56" s="40">
        <f t="shared" si="18"/>
        <v>16</v>
      </c>
      <c r="AN56" s="40"/>
      <c r="AO56" s="40">
        <f t="shared" si="16"/>
        <v>16</v>
      </c>
      <c r="AP56" s="19"/>
      <c r="AQ56" s="51"/>
      <c r="AR56" s="11"/>
      <c r="AS56" s="11"/>
      <c r="AT56" s="34">
        <v>16</v>
      </c>
    </row>
    <row r="57" spans="1:46" s="49" customFormat="1" x14ac:dyDescent="0.25">
      <c r="A57" s="200"/>
      <c r="B57" s="45" t="s">
        <v>72</v>
      </c>
      <c r="C57" s="46"/>
      <c r="D57" s="46" t="s">
        <v>67</v>
      </c>
      <c r="E57" s="46" t="s">
        <v>28</v>
      </c>
      <c r="F57" s="22">
        <v>43</v>
      </c>
      <c r="G57" s="6"/>
      <c r="H57" s="203"/>
      <c r="I57" s="3">
        <v>0</v>
      </c>
      <c r="J57" s="3">
        <f t="shared" si="0"/>
        <v>0</v>
      </c>
      <c r="K57" s="4">
        <f t="shared" si="1"/>
        <v>0</v>
      </c>
      <c r="L57" s="200"/>
      <c r="M57" s="3">
        <v>0</v>
      </c>
      <c r="N57" s="3">
        <f t="shared" si="30"/>
        <v>0</v>
      </c>
      <c r="O57" s="4">
        <f t="shared" si="26"/>
        <v>0</v>
      </c>
      <c r="P57" s="200"/>
      <c r="Q57" s="3">
        <v>0</v>
      </c>
      <c r="R57" s="3">
        <f t="shared" si="4"/>
        <v>0</v>
      </c>
      <c r="S57" s="4">
        <f t="shared" si="27"/>
        <v>0</v>
      </c>
      <c r="T57" s="228"/>
      <c r="U57" s="3">
        <v>0</v>
      </c>
      <c r="V57" s="3">
        <f t="shared" si="12"/>
        <v>0</v>
      </c>
      <c r="W57" s="4">
        <f t="shared" si="28"/>
        <v>0</v>
      </c>
      <c r="X57" s="200"/>
      <c r="Y57" s="4">
        <v>0</v>
      </c>
      <c r="Z57" s="4">
        <f t="shared" si="13"/>
        <v>0</v>
      </c>
      <c r="AA57" s="4">
        <f t="shared" si="32"/>
        <v>0</v>
      </c>
      <c r="AB57" s="37"/>
      <c r="AC57" s="3">
        <v>2</v>
      </c>
      <c r="AD57" s="3">
        <f t="shared" si="8"/>
        <v>120</v>
      </c>
      <c r="AE57" s="4">
        <f t="shared" si="29"/>
        <v>86</v>
      </c>
      <c r="AF57" s="206"/>
      <c r="AG57" s="3">
        <v>0</v>
      </c>
      <c r="AH57" s="3">
        <f t="shared" si="9"/>
        <v>0</v>
      </c>
      <c r="AI57" s="6">
        <v>10</v>
      </c>
      <c r="AJ57" s="4">
        <f t="shared" si="10"/>
        <v>0</v>
      </c>
      <c r="AK57" s="18"/>
      <c r="AL57" s="22">
        <v>14</v>
      </c>
      <c r="AM57" s="4">
        <f t="shared" si="18"/>
        <v>2</v>
      </c>
      <c r="AN57" s="4"/>
      <c r="AO57" s="4">
        <f t="shared" si="16"/>
        <v>2</v>
      </c>
      <c r="AP57" s="19"/>
      <c r="AQ57" s="51"/>
      <c r="AR57" s="11"/>
      <c r="AS57" s="11"/>
      <c r="AT57" s="34">
        <v>14</v>
      </c>
    </row>
    <row r="58" spans="1:46" x14ac:dyDescent="0.25">
      <c r="A58" s="200"/>
      <c r="B58" s="21" t="s">
        <v>161</v>
      </c>
      <c r="C58" s="3" t="s">
        <v>162</v>
      </c>
      <c r="D58" s="3" t="s">
        <v>67</v>
      </c>
      <c r="E58" s="3" t="s">
        <v>28</v>
      </c>
      <c r="F58" s="22">
        <v>43</v>
      </c>
      <c r="G58" s="6"/>
      <c r="H58" s="203"/>
      <c r="I58" s="3">
        <v>0</v>
      </c>
      <c r="J58" s="3">
        <f t="shared" si="0"/>
        <v>0</v>
      </c>
      <c r="K58" s="4">
        <f t="shared" ref="K58" si="34">(F58/$I$60)*I58</f>
        <v>0</v>
      </c>
      <c r="L58" s="200"/>
      <c r="M58" s="3">
        <v>0</v>
      </c>
      <c r="N58" s="3">
        <f t="shared" ref="N58" si="35">M58*$I$12</f>
        <v>0</v>
      </c>
      <c r="O58" s="4">
        <f t="shared" ref="O58" si="36">(J58/$I$60)*M58</f>
        <v>0</v>
      </c>
      <c r="P58" s="200"/>
      <c r="Q58" s="3">
        <v>0</v>
      </c>
      <c r="R58" s="3">
        <f t="shared" ref="R58" si="37">Q58*$I$12</f>
        <v>0</v>
      </c>
      <c r="S58" s="4">
        <f t="shared" ref="S58" si="38">(N58/$I$60)*Q58</f>
        <v>0</v>
      </c>
      <c r="T58" s="228"/>
      <c r="U58" s="3">
        <v>0</v>
      </c>
      <c r="V58" s="3">
        <f t="shared" si="12"/>
        <v>0</v>
      </c>
      <c r="W58" s="4">
        <f t="shared" ref="W58" si="39">(R58/$I$60)*U58</f>
        <v>0</v>
      </c>
      <c r="X58" s="200"/>
      <c r="Y58" s="4">
        <v>4</v>
      </c>
      <c r="Z58" s="4">
        <f t="shared" si="13"/>
        <v>240</v>
      </c>
      <c r="AA58" s="4">
        <f t="shared" si="32"/>
        <v>30.714285714285715</v>
      </c>
      <c r="AB58" s="37"/>
      <c r="AC58" s="3">
        <v>0</v>
      </c>
      <c r="AD58" s="3">
        <f t="shared" si="8"/>
        <v>0</v>
      </c>
      <c r="AE58" s="4">
        <f t="shared" ref="AE58" si="40">(Z58/$I$60)*AC58</f>
        <v>0</v>
      </c>
      <c r="AF58" s="206"/>
      <c r="AG58" s="3">
        <v>0</v>
      </c>
      <c r="AH58" s="3">
        <f t="shared" si="9"/>
        <v>0</v>
      </c>
      <c r="AI58" s="6">
        <v>10</v>
      </c>
      <c r="AJ58" s="4">
        <f t="shared" si="10"/>
        <v>0</v>
      </c>
      <c r="AK58" s="18"/>
      <c r="AL58" s="22">
        <v>4</v>
      </c>
      <c r="AM58" s="4">
        <f t="shared" si="18"/>
        <v>4</v>
      </c>
      <c r="AN58" s="2"/>
      <c r="AO58" s="4">
        <f t="shared" si="16"/>
        <v>4</v>
      </c>
      <c r="AP58" s="19"/>
      <c r="AQ58" s="51"/>
      <c r="AR58" s="11"/>
      <c r="AS58" s="11"/>
      <c r="AT58" s="34"/>
    </row>
    <row r="59" spans="1:46" x14ac:dyDescent="0.25">
      <c r="A59" s="200"/>
      <c r="B59" s="1" t="s">
        <v>0</v>
      </c>
      <c r="C59" s="1"/>
      <c r="D59" s="1"/>
      <c r="E59" s="1"/>
      <c r="F59" s="1"/>
      <c r="G59" s="1">
        <f>SUM(G14:G57)</f>
        <v>0</v>
      </c>
      <c r="H59" s="203"/>
      <c r="I59" s="1">
        <f>SUM(I14:I58)</f>
        <v>110</v>
      </c>
      <c r="J59" s="1">
        <f>I59*I12</f>
        <v>4400</v>
      </c>
      <c r="K59" s="8">
        <f>SUM(K14:K57)</f>
        <v>922.22222222222229</v>
      </c>
      <c r="L59" s="200"/>
      <c r="M59" s="1">
        <f>SUM(M14:M58)</f>
        <v>100</v>
      </c>
      <c r="N59" s="1">
        <f>M59*M12</f>
        <v>3000</v>
      </c>
      <c r="O59" s="8">
        <f>SUM(O14:O57)</f>
        <v>716.66666666666686</v>
      </c>
      <c r="P59" s="200"/>
      <c r="Q59" s="1">
        <f>SUM(Q14:Q58)</f>
        <v>36</v>
      </c>
      <c r="R59" s="1">
        <f>Q59*Q12</f>
        <v>1440</v>
      </c>
      <c r="S59" s="8">
        <f>SUM(S14:S57)</f>
        <v>313.125</v>
      </c>
      <c r="T59" s="228"/>
      <c r="U59" s="8">
        <f>SUM(U14:U58)</f>
        <v>251.1</v>
      </c>
      <c r="V59" s="1">
        <f>U59*U12</f>
        <v>15066</v>
      </c>
      <c r="W59" s="8">
        <f>SUM(W14:W57)</f>
        <v>1046.0780487804877</v>
      </c>
      <c r="X59" s="200"/>
      <c r="Y59" s="8">
        <f>SUM(Y14:Y58)</f>
        <v>72.275000000000006</v>
      </c>
      <c r="Z59" s="8">
        <f>Y59*Y12</f>
        <v>4336.5</v>
      </c>
      <c r="AA59" s="8">
        <f>SUM(AA14:AA58)</f>
        <v>554.96874999999989</v>
      </c>
      <c r="AB59" s="37"/>
      <c r="AC59" s="1">
        <f>SUM(AC14:AC58)</f>
        <v>158</v>
      </c>
      <c r="AD59" s="1">
        <f>AC59*AC12</f>
        <v>9480</v>
      </c>
      <c r="AE59" s="1">
        <f>SUM(AE14:AE57)</f>
        <v>6719</v>
      </c>
      <c r="AF59" s="207"/>
      <c r="AG59" s="1"/>
      <c r="AH59" s="1"/>
      <c r="AI59" s="1"/>
      <c r="AJ59" s="1"/>
      <c r="AK59" s="211"/>
      <c r="AL59" s="212"/>
      <c r="AM59" s="212"/>
      <c r="AN59" s="212"/>
      <c r="AO59" s="212"/>
      <c r="AP59" s="213"/>
      <c r="AQ59" s="51"/>
      <c r="AR59" s="11"/>
      <c r="AS59" s="11"/>
      <c r="AT59" s="33"/>
    </row>
    <row r="60" spans="1:46" ht="30" customHeight="1" x14ac:dyDescent="0.25">
      <c r="A60" s="201"/>
      <c r="B60" s="220" t="s">
        <v>93</v>
      </c>
      <c r="C60" s="220"/>
      <c r="D60" s="220"/>
      <c r="E60" s="220"/>
      <c r="F60" s="220"/>
      <c r="G60" s="220"/>
      <c r="H60" s="204"/>
      <c r="I60" s="221">
        <v>4.95</v>
      </c>
      <c r="J60" s="221"/>
      <c r="K60" s="221"/>
      <c r="L60" s="201"/>
      <c r="M60" s="221">
        <v>6</v>
      </c>
      <c r="N60" s="221"/>
      <c r="O60" s="221"/>
      <c r="P60" s="201"/>
      <c r="Q60" s="222">
        <v>4.8</v>
      </c>
      <c r="R60" s="222"/>
      <c r="S60" s="222"/>
      <c r="T60" s="229"/>
      <c r="U60" s="223">
        <v>10.25</v>
      </c>
      <c r="V60" s="224"/>
      <c r="W60" s="225"/>
      <c r="X60" s="201"/>
      <c r="Y60" s="222">
        <v>5.6</v>
      </c>
      <c r="Z60" s="222"/>
      <c r="AA60" s="222"/>
      <c r="AB60" s="38"/>
      <c r="AC60" s="222">
        <v>1</v>
      </c>
      <c r="AD60" s="222"/>
      <c r="AE60" s="222"/>
      <c r="AF60" s="7"/>
      <c r="AG60" s="231">
        <v>5</v>
      </c>
      <c r="AH60" s="231"/>
      <c r="AI60" s="231"/>
      <c r="AJ60" s="231"/>
      <c r="AK60" s="214"/>
      <c r="AL60" s="215"/>
      <c r="AM60" s="215"/>
      <c r="AN60" s="215"/>
      <c r="AO60" s="215"/>
      <c r="AP60" s="216"/>
      <c r="AQ60" s="51"/>
      <c r="AR60" s="11"/>
      <c r="AS60" s="11"/>
      <c r="AT60" s="33"/>
    </row>
    <row r="61" spans="1:46" ht="15" customHeight="1" x14ac:dyDescent="0.25">
      <c r="A61" s="196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8"/>
      <c r="AK61" s="217"/>
      <c r="AL61" s="218"/>
      <c r="AM61" s="218"/>
      <c r="AN61" s="218"/>
      <c r="AO61" s="218"/>
      <c r="AP61" s="219"/>
      <c r="AQ61" s="51"/>
      <c r="AR61" s="11"/>
      <c r="AS61" s="11"/>
      <c r="AT61" s="33"/>
    </row>
    <row r="62" spans="1:46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33"/>
    </row>
    <row r="63" spans="1:46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33"/>
    </row>
    <row r="64" spans="1:4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x14ac:dyDescent="0.25">
      <c r="A65" s="11"/>
      <c r="B65" s="23" t="s">
        <v>166</v>
      </c>
      <c r="C65" s="23" t="s">
        <v>17</v>
      </c>
      <c r="D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x14ac:dyDescent="0.25">
      <c r="A66" s="11"/>
      <c r="B66" s="3" t="s">
        <v>144</v>
      </c>
      <c r="C66" s="3" t="s">
        <v>145</v>
      </c>
      <c r="D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 t="s">
        <v>33</v>
      </c>
      <c r="AI66" s="11">
        <f>SUM(AC14:AC26)</f>
        <v>84</v>
      </c>
      <c r="AJ66" s="48">
        <f>AI66/$AI$70</f>
        <v>0.53846153846153844</v>
      </c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x14ac:dyDescent="0.25">
      <c r="A67" s="11"/>
      <c r="B67" s="25" t="s">
        <v>3</v>
      </c>
      <c r="C67" s="10">
        <v>1169</v>
      </c>
      <c r="D67" s="26">
        <f>C67/C90</f>
        <v>0.69212551805802247</v>
      </c>
      <c r="E67" s="13"/>
      <c r="F67" s="14"/>
      <c r="G67" s="14"/>
      <c r="H67" s="13"/>
      <c r="I67" s="11" t="s">
        <v>120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 t="s">
        <v>164</v>
      </c>
      <c r="AI67" s="11">
        <f>SUM(AC27:AC45,AC49,AC53:AC58)</f>
        <v>64</v>
      </c>
      <c r="AJ67" s="48">
        <f t="shared" ref="AJ67:AJ69" si="41">AI67/$AI$70</f>
        <v>0.41025641025641024</v>
      </c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5" customHeight="1" x14ac:dyDescent="0.25">
      <c r="A68" s="11"/>
      <c r="B68" s="25" t="s">
        <v>4</v>
      </c>
      <c r="C68" s="10">
        <v>232</v>
      </c>
      <c r="D68" s="26">
        <f>C68/C90</f>
        <v>0.13735938425103611</v>
      </c>
      <c r="E68" s="13"/>
      <c r="F68" s="14"/>
      <c r="G68" s="14"/>
      <c r="H68" s="13"/>
      <c r="I68" s="11" t="s">
        <v>120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 t="s">
        <v>165</v>
      </c>
      <c r="AI68" s="47">
        <f>SUM(AC50:AC52)</f>
        <v>3</v>
      </c>
      <c r="AJ68" s="48">
        <f t="shared" si="41"/>
        <v>1.9230769230769232E-2</v>
      </c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x14ac:dyDescent="0.25">
      <c r="A69" s="11"/>
      <c r="B69" s="25" t="s">
        <v>142</v>
      </c>
      <c r="C69" s="10">
        <v>288</v>
      </c>
      <c r="D69" s="26">
        <f>C69/C90</f>
        <v>0.17051509769094139</v>
      </c>
      <c r="E69" s="13"/>
      <c r="F69" s="14"/>
      <c r="G69" s="14"/>
      <c r="H69" s="13"/>
      <c r="I69" s="11" t="s">
        <v>120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 t="s">
        <v>42</v>
      </c>
      <c r="AI69" s="11">
        <f>SUM(AC48,AC47)</f>
        <v>5</v>
      </c>
      <c r="AJ69" s="48">
        <f t="shared" si="41"/>
        <v>3.2051282051282048E-2</v>
      </c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x14ac:dyDescent="0.25">
      <c r="A70" s="11"/>
      <c r="B70" s="25" t="s">
        <v>2</v>
      </c>
      <c r="C70" s="10">
        <v>0</v>
      </c>
      <c r="D70" s="26">
        <f>C70/C90</f>
        <v>0</v>
      </c>
      <c r="E70" s="13"/>
      <c r="F70" s="14"/>
      <c r="G70" s="14"/>
      <c r="H70" s="1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>
        <f>SUM(AI66:AI69)</f>
        <v>156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x14ac:dyDescent="0.25">
      <c r="A71" s="11"/>
      <c r="B71" s="39" t="s">
        <v>159</v>
      </c>
      <c r="C71" s="40">
        <f>SUM(C67:C70)</f>
        <v>1689</v>
      </c>
      <c r="D71" s="41"/>
      <c r="E71" s="13"/>
      <c r="F71" s="14"/>
      <c r="G71" s="14"/>
      <c r="H71" s="1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x14ac:dyDescent="0.25">
      <c r="A72" s="11"/>
      <c r="B72" s="27" t="s">
        <v>27</v>
      </c>
      <c r="C72" s="28">
        <v>1144</v>
      </c>
      <c r="D72" s="29">
        <f>C72/C75</f>
        <v>0.56521739130434778</v>
      </c>
      <c r="E72" s="13"/>
      <c r="F72" s="14"/>
      <c r="G72" s="14"/>
      <c r="H72" s="13"/>
      <c r="I72" s="11" t="s">
        <v>120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x14ac:dyDescent="0.25">
      <c r="A73" s="11"/>
      <c r="B73" s="27" t="s">
        <v>130</v>
      </c>
      <c r="C73" s="28">
        <v>561</v>
      </c>
      <c r="D73" s="29">
        <f>C73/C75</f>
        <v>0.27717391304347827</v>
      </c>
      <c r="E73" s="13"/>
      <c r="F73" s="14"/>
      <c r="G73" s="14"/>
      <c r="H73" s="13"/>
      <c r="I73" s="11" t="s">
        <v>120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x14ac:dyDescent="0.25">
      <c r="A74" s="11"/>
      <c r="B74" s="27" t="s">
        <v>143</v>
      </c>
      <c r="C74" s="28">
        <v>319</v>
      </c>
      <c r="D74" s="29">
        <f>C74/C75</f>
        <v>0.15760869565217392</v>
      </c>
      <c r="E74" s="13"/>
      <c r="F74" s="14"/>
      <c r="G74" s="14"/>
      <c r="H74" s="13"/>
      <c r="I74" s="11" t="s">
        <v>120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idden="1" x14ac:dyDescent="0.25">
      <c r="A75" s="11"/>
      <c r="B75" s="3" t="s">
        <v>0</v>
      </c>
      <c r="C75" s="4">
        <f>SUM(C72:C74)</f>
        <v>2024</v>
      </c>
      <c r="D75" s="24">
        <f>SUM(D67:D69)</f>
        <v>1</v>
      </c>
      <c r="E75" s="13"/>
      <c r="F75" s="14"/>
      <c r="G75" s="14"/>
      <c r="H75" s="13"/>
      <c r="I75" s="11" t="s">
        <v>120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x14ac:dyDescent="0.25">
      <c r="A76" s="11"/>
      <c r="B76" s="3" t="s">
        <v>158</v>
      </c>
      <c r="C76" s="4">
        <f>SUM(C72:C74)</f>
        <v>2024</v>
      </c>
      <c r="D76" s="24"/>
      <c r="E76" s="13"/>
      <c r="F76" s="14"/>
      <c r="G76" s="14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x14ac:dyDescent="0.25">
      <c r="A77" s="11"/>
      <c r="B77" s="11"/>
      <c r="C77" s="11"/>
      <c r="D77" s="11"/>
      <c r="E77" s="11"/>
      <c r="F77" s="11"/>
      <c r="G77" s="14"/>
      <c r="H77" s="13"/>
      <c r="I77" s="11" t="s">
        <v>120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x14ac:dyDescent="0.25">
      <c r="A78" s="11"/>
      <c r="B78" s="23" t="s">
        <v>154</v>
      </c>
      <c r="C78" s="23" t="s">
        <v>155</v>
      </c>
      <c r="D78" s="3" t="s">
        <v>156</v>
      </c>
      <c r="E78" s="14"/>
      <c r="F78" s="14"/>
      <c r="G78" s="14"/>
      <c r="H78" s="13"/>
      <c r="I78" s="11" t="s">
        <v>120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x14ac:dyDescent="0.25">
      <c r="A79" s="11"/>
      <c r="B79" s="3" t="s">
        <v>144</v>
      </c>
      <c r="C79" s="3" t="s">
        <v>145</v>
      </c>
      <c r="D79" s="3"/>
      <c r="E79" s="14"/>
      <c r="F79" s="14"/>
      <c r="G79" s="14"/>
      <c r="H79" s="13"/>
      <c r="I79" s="11" t="s">
        <v>120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x14ac:dyDescent="0.25">
      <c r="A80" s="11"/>
      <c r="B80" s="25" t="s">
        <v>3</v>
      </c>
      <c r="C80" s="10">
        <f>($C$71+$F$83)*D80</f>
        <v>913.07339999999999</v>
      </c>
      <c r="D80" s="26">
        <v>0.53</v>
      </c>
      <c r="E80" s="14"/>
      <c r="F80" s="14"/>
      <c r="G80" s="14"/>
      <c r="H80" s="13"/>
      <c r="I80" s="11" t="s">
        <v>120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188" x14ac:dyDescent="0.25">
      <c r="A81" s="11"/>
      <c r="B81" s="25" t="s">
        <v>4</v>
      </c>
      <c r="C81" s="10">
        <f t="shared" ref="C81:C83" si="42">($C$71+$F$83)*D81</f>
        <v>86.13900000000001</v>
      </c>
      <c r="D81" s="26">
        <v>0.05</v>
      </c>
      <c r="E81" s="14"/>
      <c r="F81" s="14"/>
      <c r="G81" s="14"/>
      <c r="H81" s="13"/>
      <c r="I81" s="11" t="s">
        <v>120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188" x14ac:dyDescent="0.25">
      <c r="A82" s="11"/>
      <c r="B82" s="25" t="s">
        <v>142</v>
      </c>
      <c r="C82" s="10">
        <f t="shared" si="42"/>
        <v>0</v>
      </c>
      <c r="D82" s="26">
        <v>0</v>
      </c>
      <c r="E82" s="14"/>
      <c r="F82" s="42"/>
      <c r="G82" s="42"/>
      <c r="H82" s="43"/>
      <c r="I82" s="15" t="s">
        <v>120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188" x14ac:dyDescent="0.25">
      <c r="A83" s="11"/>
      <c r="B83" s="25" t="s">
        <v>2</v>
      </c>
      <c r="C83" s="10">
        <f t="shared" si="42"/>
        <v>723.56759999999997</v>
      </c>
      <c r="D83" s="26">
        <v>0.42</v>
      </c>
      <c r="E83" s="14"/>
      <c r="F83" s="42">
        <f>C71*0.02</f>
        <v>33.78</v>
      </c>
      <c r="G83" s="42"/>
      <c r="H83" s="43"/>
      <c r="I83" s="15" t="s">
        <v>120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188" x14ac:dyDescent="0.25">
      <c r="A84" s="11"/>
      <c r="B84" s="27" t="s">
        <v>27</v>
      </c>
      <c r="C84" s="28">
        <f>$C$88*D84</f>
        <v>1050</v>
      </c>
      <c r="D84" s="29">
        <v>0.5</v>
      </c>
      <c r="E84" s="14"/>
      <c r="F84" s="42"/>
      <c r="G84" s="42"/>
      <c r="H84" s="43"/>
      <c r="I84" s="15" t="s">
        <v>120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188" x14ac:dyDescent="0.25">
      <c r="A85" s="11"/>
      <c r="B85" s="27" t="s">
        <v>130</v>
      </c>
      <c r="C85" s="28">
        <f t="shared" ref="C85:C86" si="43">$C$88*D85</f>
        <v>582.06521739130437</v>
      </c>
      <c r="D85" s="29">
        <v>0.27717391304347827</v>
      </c>
      <c r="E85" s="14"/>
      <c r="F85" s="42"/>
      <c r="G85" s="42"/>
      <c r="H85" s="15"/>
      <c r="I85" s="15"/>
      <c r="J85" s="15">
        <f>D80/52</f>
        <v>1.0192307692307693E-2</v>
      </c>
      <c r="K85" s="15" t="s">
        <v>132</v>
      </c>
      <c r="L85" s="15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188" x14ac:dyDescent="0.25">
      <c r="A86" s="11"/>
      <c r="B86" s="27" t="s">
        <v>143</v>
      </c>
      <c r="C86" s="28">
        <f t="shared" si="43"/>
        <v>462</v>
      </c>
      <c r="D86" s="29">
        <v>0.22</v>
      </c>
      <c r="E86" s="14"/>
      <c r="F86" s="42">
        <f>C76*0.02</f>
        <v>40.480000000000004</v>
      </c>
      <c r="G86" s="42">
        <f>F86/3</f>
        <v>13.493333333333334</v>
      </c>
      <c r="H86" s="15"/>
      <c r="I86" s="15"/>
      <c r="J86" s="15">
        <f>J85-J84</f>
        <v>1.0192307692307693E-2</v>
      </c>
      <c r="K86" s="15" t="s">
        <v>133</v>
      </c>
      <c r="L86" s="15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188" x14ac:dyDescent="0.25">
      <c r="A87" s="11"/>
      <c r="B87" s="11"/>
      <c r="C87" s="11"/>
      <c r="D87" s="53">
        <f>SUM(D84:D86)</f>
        <v>0.99717391304347824</v>
      </c>
      <c r="E87" s="11"/>
      <c r="F87" s="15"/>
      <c r="G87" s="15"/>
      <c r="H87" s="15"/>
      <c r="I87" s="15">
        <v>1</v>
      </c>
      <c r="J87" s="15"/>
      <c r="K87" s="15"/>
      <c r="L87" s="15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188" x14ac:dyDescent="0.25">
      <c r="A88" s="11"/>
      <c r="B88" s="11"/>
      <c r="C88" s="31">
        <v>2100</v>
      </c>
      <c r="D88" s="11"/>
      <c r="E88" s="11"/>
      <c r="F88" s="15"/>
      <c r="G88" s="15"/>
      <c r="H88" s="15"/>
      <c r="I88" s="15"/>
      <c r="J88" s="15"/>
      <c r="K88" s="15"/>
      <c r="L88" s="15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188" s="20" customFormat="1" x14ac:dyDescent="0.25">
      <c r="C89" s="32"/>
      <c r="F89" s="44"/>
      <c r="G89" s="44"/>
      <c r="H89" s="44"/>
      <c r="I89" s="44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</row>
    <row r="90" spans="1:188" s="20" customFormat="1" x14ac:dyDescent="0.25">
      <c r="C90" s="30">
        <f>SUM(C67:C70)</f>
        <v>1689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188" s="20" customFormat="1" x14ac:dyDescent="0.25">
      <c r="C91" s="32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188" s="20" customFormat="1" x14ac:dyDescent="0.25">
      <c r="C92"/>
      <c r="D92"/>
      <c r="E92" s="20">
        <v>1</v>
      </c>
      <c r="F92" s="20">
        <v>2</v>
      </c>
      <c r="G92" s="20">
        <v>3</v>
      </c>
      <c r="H92" s="20">
        <v>4</v>
      </c>
      <c r="I92" s="20">
        <v>5</v>
      </c>
      <c r="J92" s="20">
        <v>6</v>
      </c>
      <c r="K92" s="20">
        <v>7</v>
      </c>
      <c r="L92" s="20">
        <v>8</v>
      </c>
      <c r="M92" s="20">
        <v>9</v>
      </c>
      <c r="N92" s="20">
        <v>10</v>
      </c>
      <c r="O92" s="20">
        <v>11</v>
      </c>
      <c r="P92" s="20">
        <v>12</v>
      </c>
      <c r="Q92" s="20">
        <v>13</v>
      </c>
      <c r="R92" s="20">
        <v>14</v>
      </c>
      <c r="S92" s="20">
        <v>15</v>
      </c>
      <c r="T92" s="20">
        <v>16</v>
      </c>
      <c r="U92" s="20">
        <v>17</v>
      </c>
      <c r="V92" s="20">
        <v>18</v>
      </c>
      <c r="W92" s="20">
        <v>19</v>
      </c>
      <c r="X92" s="20">
        <v>20</v>
      </c>
      <c r="Y92" s="20">
        <v>21</v>
      </c>
      <c r="Z92" s="20">
        <v>22</v>
      </c>
      <c r="AA92" s="20">
        <v>23</v>
      </c>
      <c r="AB92" s="20">
        <v>24</v>
      </c>
      <c r="AC92" s="20">
        <v>25</v>
      </c>
      <c r="AD92" s="20">
        <v>26</v>
      </c>
      <c r="AE92" s="20">
        <v>27</v>
      </c>
      <c r="AF92" s="20">
        <v>28</v>
      </c>
      <c r="AG92" s="20">
        <v>29</v>
      </c>
      <c r="AH92" s="20">
        <v>30</v>
      </c>
      <c r="AI92" s="20">
        <v>31</v>
      </c>
      <c r="AK92" s="20">
        <v>32</v>
      </c>
      <c r="AL92" s="20">
        <v>33</v>
      </c>
      <c r="AM92" s="20">
        <v>34</v>
      </c>
      <c r="AN92" s="20">
        <v>35</v>
      </c>
      <c r="AO92" s="20">
        <v>36</v>
      </c>
      <c r="AP92" s="20">
        <v>37</v>
      </c>
      <c r="AQ92" s="20">
        <v>38</v>
      </c>
      <c r="AR92" s="20">
        <v>39</v>
      </c>
      <c r="AS92" s="20">
        <v>40</v>
      </c>
      <c r="AT92" s="20">
        <v>41</v>
      </c>
      <c r="AU92" s="20">
        <v>42</v>
      </c>
      <c r="AV92" s="20">
        <v>43</v>
      </c>
      <c r="AW92" s="20">
        <v>44</v>
      </c>
      <c r="AX92" s="20">
        <v>45</v>
      </c>
      <c r="AY92" s="20">
        <v>46</v>
      </c>
      <c r="AZ92" s="20">
        <v>47</v>
      </c>
      <c r="BA92" s="20">
        <v>48</v>
      </c>
      <c r="BB92" s="20">
        <v>49</v>
      </c>
      <c r="BC92" s="20">
        <v>50</v>
      </c>
      <c r="BD92" s="20">
        <v>51</v>
      </c>
      <c r="BE92" s="20">
        <v>52</v>
      </c>
      <c r="BG92"/>
      <c r="BH92"/>
      <c r="BI92"/>
      <c r="BJ92"/>
    </row>
    <row r="93" spans="1:188" s="20" customFormat="1" x14ac:dyDescent="0.25">
      <c r="C93" s="20" t="s">
        <v>148</v>
      </c>
      <c r="D93" s="30">
        <f>'16.8% model (3)'!C84</f>
        <v>1050</v>
      </c>
      <c r="BG93"/>
      <c r="BH93"/>
      <c r="BI93"/>
      <c r="BJ93"/>
    </row>
    <row r="94" spans="1:188" s="20" customFormat="1" x14ac:dyDescent="0.25">
      <c r="C94" s="20" t="s">
        <v>146</v>
      </c>
      <c r="D94" s="30">
        <f>'16.8% model (3)'!W59</f>
        <v>1046.0780487804877</v>
      </c>
      <c r="BG94"/>
      <c r="BH94"/>
      <c r="BI94"/>
      <c r="BJ94"/>
    </row>
    <row r="95" spans="1:188" s="20" customFormat="1" x14ac:dyDescent="0.25">
      <c r="C95" s="20" t="s">
        <v>150</v>
      </c>
      <c r="D95" s="30">
        <f>D93-D94</f>
        <v>3.9219512195122661</v>
      </c>
      <c r="BG95"/>
      <c r="BH95"/>
      <c r="BI95"/>
      <c r="BJ95"/>
    </row>
    <row r="96" spans="1:188" s="20" customFormat="1" x14ac:dyDescent="0.25">
      <c r="C96" s="20" t="s">
        <v>157</v>
      </c>
      <c r="D96" s="20">
        <f>D95/52</f>
        <v>7.5422138836774344E-2</v>
      </c>
      <c r="E96" s="30">
        <f>D96</f>
        <v>7.5422138836774344E-2</v>
      </c>
      <c r="F96" s="30">
        <f t="shared" ref="F96:AK96" si="44">E96+$D$96</f>
        <v>0.15084427767354869</v>
      </c>
      <c r="G96" s="30">
        <f t="shared" si="44"/>
        <v>0.22626641651032303</v>
      </c>
      <c r="H96" s="30">
        <f t="shared" si="44"/>
        <v>0.30168855534709738</v>
      </c>
      <c r="I96" s="30">
        <f t="shared" si="44"/>
        <v>0.37711069418387172</v>
      </c>
      <c r="J96" s="30">
        <f t="shared" si="44"/>
        <v>0.45253283302064606</v>
      </c>
      <c r="K96" s="30">
        <f t="shared" si="44"/>
        <v>0.52795497185742035</v>
      </c>
      <c r="L96" s="30">
        <f t="shared" si="44"/>
        <v>0.60337711069419475</v>
      </c>
      <c r="M96" s="30">
        <f t="shared" si="44"/>
        <v>0.67879924953096915</v>
      </c>
      <c r="N96" s="30">
        <f t="shared" si="44"/>
        <v>0.75422138836774355</v>
      </c>
      <c r="O96" s="30">
        <f t="shared" si="44"/>
        <v>0.82964352720451795</v>
      </c>
      <c r="P96" s="30">
        <f t="shared" si="44"/>
        <v>0.90506566604129235</v>
      </c>
      <c r="Q96" s="30">
        <f t="shared" si="44"/>
        <v>0.98048780487806675</v>
      </c>
      <c r="R96" s="30">
        <f t="shared" si="44"/>
        <v>1.0559099437148411</v>
      </c>
      <c r="S96" s="30">
        <f t="shared" si="44"/>
        <v>1.1313320825516155</v>
      </c>
      <c r="T96" s="30">
        <f t="shared" si="44"/>
        <v>1.2067542213883899</v>
      </c>
      <c r="U96" s="30">
        <f t="shared" si="44"/>
        <v>1.2821763602251643</v>
      </c>
      <c r="V96" s="30">
        <f t="shared" si="44"/>
        <v>1.3575984990619387</v>
      </c>
      <c r="W96" s="30">
        <f t="shared" si="44"/>
        <v>1.4330206378987131</v>
      </c>
      <c r="X96" s="30">
        <f t="shared" si="44"/>
        <v>1.5084427767354875</v>
      </c>
      <c r="Y96" s="30">
        <f t="shared" si="44"/>
        <v>1.5838649155722619</v>
      </c>
      <c r="Z96" s="30">
        <f t="shared" si="44"/>
        <v>1.6592870544090363</v>
      </c>
      <c r="AA96" s="30">
        <f t="shared" si="44"/>
        <v>1.7347091932458107</v>
      </c>
      <c r="AB96" s="30">
        <f t="shared" si="44"/>
        <v>1.8101313320825851</v>
      </c>
      <c r="AC96" s="30">
        <f t="shared" si="44"/>
        <v>1.8855534709193595</v>
      </c>
      <c r="AD96" s="30">
        <f t="shared" si="44"/>
        <v>1.9609756097561339</v>
      </c>
      <c r="AE96" s="30">
        <f t="shared" si="44"/>
        <v>2.0363977485929081</v>
      </c>
      <c r="AF96" s="30">
        <f t="shared" si="44"/>
        <v>2.1118198874296823</v>
      </c>
      <c r="AG96" s="30">
        <f t="shared" si="44"/>
        <v>2.1872420262664565</v>
      </c>
      <c r="AH96" s="30">
        <f t="shared" si="44"/>
        <v>2.2626641651032307</v>
      </c>
      <c r="AI96" s="30">
        <f t="shared" si="44"/>
        <v>2.3380863039400048</v>
      </c>
      <c r="AJ96" s="30">
        <f t="shared" si="44"/>
        <v>2.413508442776779</v>
      </c>
      <c r="AK96" s="30">
        <f t="shared" si="44"/>
        <v>2.4889305816135532</v>
      </c>
      <c r="AL96" s="30">
        <f t="shared" ref="AL96:BE96" si="45">AK96+$D$96</f>
        <v>2.5643527204503274</v>
      </c>
      <c r="AM96" s="30">
        <f t="shared" si="45"/>
        <v>2.6397748592871015</v>
      </c>
      <c r="AN96" s="30">
        <f t="shared" si="45"/>
        <v>2.7151969981238757</v>
      </c>
      <c r="AO96" s="30">
        <f t="shared" si="45"/>
        <v>2.7906191369606499</v>
      </c>
      <c r="AP96" s="30">
        <f t="shared" si="45"/>
        <v>2.8660412757974241</v>
      </c>
      <c r="AQ96" s="30">
        <f t="shared" si="45"/>
        <v>2.9414634146341982</v>
      </c>
      <c r="AR96" s="30">
        <f t="shared" si="45"/>
        <v>3.0168855534709724</v>
      </c>
      <c r="AS96" s="30">
        <f t="shared" si="45"/>
        <v>3.0923076923077466</v>
      </c>
      <c r="AT96" s="30">
        <f t="shared" si="45"/>
        <v>3.1677298311445208</v>
      </c>
      <c r="AU96" s="30">
        <f t="shared" si="45"/>
        <v>3.243151969981295</v>
      </c>
      <c r="AV96" s="30">
        <f t="shared" si="45"/>
        <v>3.3185741088180691</v>
      </c>
      <c r="AW96" s="30">
        <f t="shared" si="45"/>
        <v>3.3939962476548433</v>
      </c>
      <c r="AX96" s="30">
        <f t="shared" si="45"/>
        <v>3.4694183864916175</v>
      </c>
      <c r="AY96" s="30">
        <f t="shared" si="45"/>
        <v>3.5448405253283917</v>
      </c>
      <c r="AZ96" s="30">
        <f t="shared" si="45"/>
        <v>3.6202626641651658</v>
      </c>
      <c r="BA96" s="30">
        <f t="shared" si="45"/>
        <v>3.69568480300194</v>
      </c>
      <c r="BB96" s="30">
        <f t="shared" si="45"/>
        <v>3.7711069418387142</v>
      </c>
      <c r="BC96" s="30">
        <f t="shared" si="45"/>
        <v>3.8465290806754884</v>
      </c>
      <c r="BD96" s="30">
        <f t="shared" si="45"/>
        <v>3.9219512195122626</v>
      </c>
      <c r="BE96" s="30">
        <f t="shared" si="45"/>
        <v>3.9973733583490367</v>
      </c>
      <c r="BG96"/>
      <c r="BH96"/>
      <c r="BI96"/>
      <c r="BJ96"/>
    </row>
    <row r="97" spans="3:62" s="20" customFormat="1" x14ac:dyDescent="0.25">
      <c r="BG97"/>
      <c r="BH97"/>
      <c r="BI97"/>
      <c r="BJ97"/>
    </row>
    <row r="98" spans="3:62" s="20" customFormat="1" x14ac:dyDescent="0.25">
      <c r="C98" s="20" t="s">
        <v>147</v>
      </c>
      <c r="D98" s="30">
        <f>'16.8% model (3)'!C85</f>
        <v>582.06521739130437</v>
      </c>
      <c r="BG98"/>
      <c r="BH98"/>
      <c r="BI98"/>
      <c r="BJ98"/>
    </row>
    <row r="99" spans="3:62" s="20" customFormat="1" x14ac:dyDescent="0.25">
      <c r="C99" s="20" t="s">
        <v>149</v>
      </c>
      <c r="D99" s="30">
        <f>'16.8% model (3)'!AA59</f>
        <v>554.96874999999989</v>
      </c>
      <c r="BG99"/>
      <c r="BH99"/>
      <c r="BI99"/>
      <c r="BJ99"/>
    </row>
    <row r="100" spans="3:62" x14ac:dyDescent="0.25">
      <c r="C100" s="20" t="s">
        <v>150</v>
      </c>
      <c r="D100" s="30">
        <f>D98-D99</f>
        <v>27.096467391304486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</row>
    <row r="101" spans="3:62" x14ac:dyDescent="0.25">
      <c r="C101" s="20" t="s">
        <v>157</v>
      </c>
      <c r="D101" s="20">
        <f>D100/52</f>
        <v>0.52108591137124016</v>
      </c>
      <c r="E101" s="20">
        <f>D101</f>
        <v>0.52108591137124016</v>
      </c>
      <c r="F101" s="20">
        <f t="shared" ref="F101:AK101" si="46">E101+$D$101</f>
        <v>1.0421718227424803</v>
      </c>
      <c r="G101" s="20">
        <f t="shared" si="46"/>
        <v>1.5632577341137206</v>
      </c>
      <c r="H101" s="20">
        <f t="shared" si="46"/>
        <v>2.0843436454849606</v>
      </c>
      <c r="I101" s="20">
        <f t="shared" si="46"/>
        <v>2.6054295568562007</v>
      </c>
      <c r="J101" s="20">
        <f t="shared" si="46"/>
        <v>3.1265154682274408</v>
      </c>
      <c r="K101" s="20">
        <f t="shared" si="46"/>
        <v>3.6476013795986808</v>
      </c>
      <c r="L101" s="20">
        <f t="shared" si="46"/>
        <v>4.1686872909699213</v>
      </c>
      <c r="M101" s="20">
        <f t="shared" si="46"/>
        <v>4.6897732023411614</v>
      </c>
      <c r="N101" s="20">
        <f t="shared" si="46"/>
        <v>5.2108591137124014</v>
      </c>
      <c r="O101" s="20">
        <f t="shared" si="46"/>
        <v>5.7319450250836415</v>
      </c>
      <c r="P101" s="20">
        <f t="shared" si="46"/>
        <v>6.2530309364548815</v>
      </c>
      <c r="Q101" s="20">
        <f t="shared" si="46"/>
        <v>6.7741168478261216</v>
      </c>
      <c r="R101" s="20">
        <f t="shared" si="46"/>
        <v>7.2952027591973616</v>
      </c>
      <c r="S101" s="20">
        <f t="shared" si="46"/>
        <v>7.8162886705686017</v>
      </c>
      <c r="T101" s="20">
        <f t="shared" si="46"/>
        <v>8.3373745819398426</v>
      </c>
      <c r="U101" s="20">
        <f t="shared" si="46"/>
        <v>8.8584604933110835</v>
      </c>
      <c r="V101" s="20">
        <f t="shared" si="46"/>
        <v>9.3795464046823245</v>
      </c>
      <c r="W101" s="20">
        <f t="shared" si="46"/>
        <v>9.9006323160535654</v>
      </c>
      <c r="X101" s="20">
        <f t="shared" si="46"/>
        <v>10.421718227424806</v>
      </c>
      <c r="Y101" s="20">
        <f t="shared" si="46"/>
        <v>10.942804138796047</v>
      </c>
      <c r="Z101" s="20">
        <f t="shared" si="46"/>
        <v>11.463890050167288</v>
      </c>
      <c r="AA101" s="20">
        <f t="shared" si="46"/>
        <v>11.984975961538529</v>
      </c>
      <c r="AB101" s="20">
        <f t="shared" si="46"/>
        <v>12.50606187290977</v>
      </c>
      <c r="AC101" s="20">
        <f t="shared" si="46"/>
        <v>13.027147784281011</v>
      </c>
      <c r="AD101" s="20">
        <f t="shared" si="46"/>
        <v>13.548233695652252</v>
      </c>
      <c r="AE101" s="20">
        <f t="shared" si="46"/>
        <v>14.069319607023493</v>
      </c>
      <c r="AF101" s="20">
        <f t="shared" si="46"/>
        <v>14.590405518394734</v>
      </c>
      <c r="AG101" s="20">
        <f t="shared" si="46"/>
        <v>15.111491429765975</v>
      </c>
      <c r="AH101" s="20">
        <f t="shared" si="46"/>
        <v>15.632577341137216</v>
      </c>
      <c r="AI101" s="20">
        <f t="shared" si="46"/>
        <v>16.153663252508455</v>
      </c>
      <c r="AJ101" s="20">
        <f t="shared" si="46"/>
        <v>16.674749163879696</v>
      </c>
      <c r="AK101" s="20">
        <f t="shared" si="46"/>
        <v>17.195835075250937</v>
      </c>
      <c r="AL101" s="20">
        <f t="shared" ref="AL101:BE101" si="47">AK101+$D$101</f>
        <v>17.716920986622178</v>
      </c>
      <c r="AM101" s="20">
        <f t="shared" si="47"/>
        <v>18.238006897993419</v>
      </c>
      <c r="AN101" s="20">
        <f t="shared" si="47"/>
        <v>18.75909280936466</v>
      </c>
      <c r="AO101" s="20">
        <f t="shared" si="47"/>
        <v>19.280178720735901</v>
      </c>
      <c r="AP101" s="20">
        <f t="shared" si="47"/>
        <v>19.801264632107141</v>
      </c>
      <c r="AQ101" s="20">
        <f t="shared" si="47"/>
        <v>20.322350543478382</v>
      </c>
      <c r="AR101" s="20">
        <f t="shared" si="47"/>
        <v>20.843436454849623</v>
      </c>
      <c r="AS101" s="20">
        <f t="shared" si="47"/>
        <v>21.364522366220864</v>
      </c>
      <c r="AT101" s="20">
        <f t="shared" si="47"/>
        <v>21.885608277592105</v>
      </c>
      <c r="AU101" s="20">
        <f t="shared" si="47"/>
        <v>22.406694188963346</v>
      </c>
      <c r="AV101" s="20">
        <f t="shared" si="47"/>
        <v>22.927780100334587</v>
      </c>
      <c r="AW101" s="20">
        <f t="shared" si="47"/>
        <v>23.448866011705828</v>
      </c>
      <c r="AX101" s="20">
        <f t="shared" si="47"/>
        <v>23.969951923077069</v>
      </c>
      <c r="AY101" s="20">
        <f t="shared" si="47"/>
        <v>24.49103783444831</v>
      </c>
      <c r="AZ101" s="20">
        <f t="shared" si="47"/>
        <v>25.012123745819551</v>
      </c>
      <c r="BA101" s="20">
        <f t="shared" si="47"/>
        <v>25.533209657190792</v>
      </c>
      <c r="BB101" s="20">
        <f t="shared" si="47"/>
        <v>26.054295568562033</v>
      </c>
      <c r="BC101" s="20">
        <f t="shared" si="47"/>
        <v>26.575381479933274</v>
      </c>
      <c r="BD101" s="20">
        <f t="shared" si="47"/>
        <v>27.096467391304515</v>
      </c>
      <c r="BE101" s="20">
        <f t="shared" si="47"/>
        <v>27.617553302675756</v>
      </c>
      <c r="BF101" s="20"/>
    </row>
    <row r="102" spans="3:62" x14ac:dyDescent="0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</row>
    <row r="103" spans="3:62" x14ac:dyDescent="0.25">
      <c r="C103" s="20" t="s">
        <v>151</v>
      </c>
      <c r="D103" s="30">
        <f>'16.8% model (3)'!C80</f>
        <v>913.07339999999999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</row>
    <row r="104" spans="3:62" x14ac:dyDescent="0.25">
      <c r="C104" s="20" t="s">
        <v>152</v>
      </c>
      <c r="D104" s="30">
        <f>'16.8% model (3)'!K59</f>
        <v>922.22222222222229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</row>
    <row r="105" spans="3:62" x14ac:dyDescent="0.25">
      <c r="C105" s="20" t="s">
        <v>150</v>
      </c>
      <c r="D105" s="30">
        <f>D103-D104</f>
        <v>-9.148822222222293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</row>
    <row r="106" spans="3:62" x14ac:dyDescent="0.25">
      <c r="C106" s="20" t="s">
        <v>157</v>
      </c>
      <c r="D106" s="20">
        <f>D105/52</f>
        <v>-0.17593888888889025</v>
      </c>
      <c r="E106" s="20">
        <f>D106</f>
        <v>-0.17593888888889025</v>
      </c>
      <c r="F106" s="20">
        <f t="shared" ref="F106:AK106" si="48">E106+$D$106</f>
        <v>-0.35187777777778051</v>
      </c>
      <c r="G106" s="20">
        <f t="shared" si="48"/>
        <v>-0.52781666666667082</v>
      </c>
      <c r="H106" s="20">
        <f t="shared" si="48"/>
        <v>-0.70375555555556102</v>
      </c>
      <c r="I106" s="20">
        <f t="shared" si="48"/>
        <v>-0.87969444444445122</v>
      </c>
      <c r="J106" s="20">
        <f t="shared" si="48"/>
        <v>-1.0556333333333414</v>
      </c>
      <c r="K106" s="20">
        <f t="shared" si="48"/>
        <v>-1.2315722222222316</v>
      </c>
      <c r="L106" s="20">
        <f t="shared" si="48"/>
        <v>-1.4075111111111218</v>
      </c>
      <c r="M106" s="20">
        <f t="shared" si="48"/>
        <v>-1.583450000000012</v>
      </c>
      <c r="N106" s="20">
        <f t="shared" si="48"/>
        <v>-1.7593888888889022</v>
      </c>
      <c r="O106" s="20">
        <f t="shared" si="48"/>
        <v>-1.9353277777777924</v>
      </c>
      <c r="P106" s="20">
        <f t="shared" si="48"/>
        <v>-2.1112666666666828</v>
      </c>
      <c r="Q106" s="20">
        <f t="shared" si="48"/>
        <v>-2.2872055555555733</v>
      </c>
      <c r="R106" s="20">
        <f t="shared" si="48"/>
        <v>-2.4631444444444637</v>
      </c>
      <c r="S106" s="20">
        <f t="shared" si="48"/>
        <v>-2.6390833333333541</v>
      </c>
      <c r="T106" s="20">
        <f t="shared" si="48"/>
        <v>-2.8150222222222445</v>
      </c>
      <c r="U106" s="20">
        <f t="shared" si="48"/>
        <v>-2.9909611111111349</v>
      </c>
      <c r="V106" s="20">
        <f t="shared" si="48"/>
        <v>-3.1669000000000254</v>
      </c>
      <c r="W106" s="20">
        <f t="shared" si="48"/>
        <v>-3.3428388888889158</v>
      </c>
      <c r="X106" s="20">
        <f t="shared" si="48"/>
        <v>-3.5187777777778062</v>
      </c>
      <c r="Y106" s="20">
        <f t="shared" si="48"/>
        <v>-3.6947166666666966</v>
      </c>
      <c r="Z106" s="20">
        <f t="shared" si="48"/>
        <v>-3.870655555555587</v>
      </c>
      <c r="AA106" s="20">
        <f t="shared" si="48"/>
        <v>-4.0465944444444775</v>
      </c>
      <c r="AB106" s="20">
        <f t="shared" si="48"/>
        <v>-4.2225333333333674</v>
      </c>
      <c r="AC106" s="20">
        <f t="shared" si="48"/>
        <v>-4.3984722222222574</v>
      </c>
      <c r="AD106" s="20">
        <f t="shared" si="48"/>
        <v>-4.5744111111111474</v>
      </c>
      <c r="AE106" s="20">
        <f t="shared" si="48"/>
        <v>-4.7503500000000374</v>
      </c>
      <c r="AF106" s="20">
        <f t="shared" si="48"/>
        <v>-4.9262888888889274</v>
      </c>
      <c r="AG106" s="20">
        <f t="shared" si="48"/>
        <v>-5.1022277777778173</v>
      </c>
      <c r="AH106" s="20">
        <f t="shared" si="48"/>
        <v>-5.2781666666667073</v>
      </c>
      <c r="AI106" s="20">
        <f t="shared" si="48"/>
        <v>-5.4541055555555973</v>
      </c>
      <c r="AJ106" s="20">
        <f t="shared" si="48"/>
        <v>-5.6300444444444873</v>
      </c>
      <c r="AK106" s="20">
        <f t="shared" si="48"/>
        <v>-5.8059833333333772</v>
      </c>
      <c r="AL106" s="20">
        <f t="shared" ref="AL106:BE106" si="49">AK106+$D$106</f>
        <v>-5.9819222222222672</v>
      </c>
      <c r="AM106" s="20">
        <f t="shared" si="49"/>
        <v>-6.1578611111111572</v>
      </c>
      <c r="AN106" s="20">
        <f t="shared" si="49"/>
        <v>-6.3338000000000472</v>
      </c>
      <c r="AO106" s="20">
        <f t="shared" si="49"/>
        <v>-6.5097388888889371</v>
      </c>
      <c r="AP106" s="20">
        <f t="shared" si="49"/>
        <v>-6.6856777777778271</v>
      </c>
      <c r="AQ106" s="20">
        <f t="shared" si="49"/>
        <v>-6.8616166666667171</v>
      </c>
      <c r="AR106" s="20">
        <f t="shared" si="49"/>
        <v>-7.0375555555556071</v>
      </c>
      <c r="AS106" s="20">
        <f t="shared" si="49"/>
        <v>-7.2134944444444971</v>
      </c>
      <c r="AT106" s="20">
        <f t="shared" si="49"/>
        <v>-7.389433333333387</v>
      </c>
      <c r="AU106" s="20">
        <f t="shared" si="49"/>
        <v>-7.565372222222277</v>
      </c>
      <c r="AV106" s="20">
        <f t="shared" si="49"/>
        <v>-7.741311111111167</v>
      </c>
      <c r="AW106" s="20">
        <f t="shared" si="49"/>
        <v>-7.917250000000057</v>
      </c>
      <c r="AX106" s="20">
        <f t="shared" si="49"/>
        <v>-8.0931888888889478</v>
      </c>
      <c r="AY106" s="20">
        <f t="shared" si="49"/>
        <v>-8.2691277777778378</v>
      </c>
      <c r="AZ106" s="20">
        <f t="shared" si="49"/>
        <v>-8.4450666666667278</v>
      </c>
      <c r="BA106" s="20">
        <f t="shared" si="49"/>
        <v>-8.6210055555556178</v>
      </c>
      <c r="BB106" s="20">
        <f t="shared" si="49"/>
        <v>-8.7969444444445077</v>
      </c>
      <c r="BC106" s="20">
        <f t="shared" si="49"/>
        <v>-8.9728833333333977</v>
      </c>
      <c r="BD106" s="20">
        <f t="shared" si="49"/>
        <v>-9.1488222222222877</v>
      </c>
      <c r="BE106" s="20">
        <f t="shared" si="49"/>
        <v>-9.3247611111111777</v>
      </c>
      <c r="BF106" s="20"/>
    </row>
    <row r="107" spans="3:62" x14ac:dyDescent="0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</row>
    <row r="108" spans="3:62" x14ac:dyDescent="0.25">
      <c r="C108" s="20" t="s">
        <v>153</v>
      </c>
      <c r="D108" s="30">
        <f>'16.8% model (3)'!C81</f>
        <v>86.13900000000001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</row>
    <row r="109" spans="3:62" x14ac:dyDescent="0.25">
      <c r="C109" s="20" t="s">
        <v>149</v>
      </c>
      <c r="D109" s="30">
        <f>'16.8% model (3)'!S59</f>
        <v>313.125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</row>
    <row r="110" spans="3:62" x14ac:dyDescent="0.25">
      <c r="C110" s="20" t="s">
        <v>150</v>
      </c>
      <c r="D110" s="30">
        <f>D108-D109</f>
        <v>-226.98599999999999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</row>
    <row r="111" spans="3:62" x14ac:dyDescent="0.25">
      <c r="C111" s="20" t="s">
        <v>157</v>
      </c>
      <c r="D111" s="20">
        <f>D110/52</f>
        <v>-4.3651153846153843</v>
      </c>
      <c r="E111" s="20">
        <f>D111</f>
        <v>-4.3651153846153843</v>
      </c>
      <c r="F111" s="20">
        <f t="shared" ref="F111:AK111" si="50">E111+$D$111</f>
        <v>-8.7302307692307686</v>
      </c>
      <c r="G111" s="20">
        <f t="shared" si="50"/>
        <v>-13.095346153846153</v>
      </c>
      <c r="H111" s="20">
        <f t="shared" si="50"/>
        <v>-17.460461538461537</v>
      </c>
      <c r="I111" s="20">
        <f t="shared" si="50"/>
        <v>-21.825576923076923</v>
      </c>
      <c r="J111" s="20">
        <f t="shared" si="50"/>
        <v>-26.190692307692309</v>
      </c>
      <c r="K111" s="20">
        <f t="shared" si="50"/>
        <v>-30.555807692307695</v>
      </c>
      <c r="L111" s="20">
        <f t="shared" si="50"/>
        <v>-34.920923076923081</v>
      </c>
      <c r="M111" s="20">
        <f t="shared" si="50"/>
        <v>-39.286038461538467</v>
      </c>
      <c r="N111" s="20">
        <f t="shared" si="50"/>
        <v>-43.651153846153854</v>
      </c>
      <c r="O111" s="20">
        <f t="shared" si="50"/>
        <v>-48.01626923076924</v>
      </c>
      <c r="P111" s="20">
        <f t="shared" si="50"/>
        <v>-52.381384615384626</v>
      </c>
      <c r="Q111" s="20">
        <f t="shared" si="50"/>
        <v>-56.746500000000012</v>
      </c>
      <c r="R111" s="20">
        <f t="shared" si="50"/>
        <v>-61.111615384615398</v>
      </c>
      <c r="S111" s="20">
        <f t="shared" si="50"/>
        <v>-65.476730769230784</v>
      </c>
      <c r="T111" s="20">
        <f t="shared" si="50"/>
        <v>-69.841846153846163</v>
      </c>
      <c r="U111" s="20">
        <f t="shared" si="50"/>
        <v>-74.206961538461542</v>
      </c>
      <c r="V111" s="20">
        <f t="shared" si="50"/>
        <v>-78.572076923076921</v>
      </c>
      <c r="W111" s="20">
        <f t="shared" si="50"/>
        <v>-82.9371923076923</v>
      </c>
      <c r="X111" s="20">
        <f t="shared" si="50"/>
        <v>-87.302307692307679</v>
      </c>
      <c r="Y111" s="20">
        <f t="shared" si="50"/>
        <v>-91.667423076923058</v>
      </c>
      <c r="Z111" s="20">
        <f t="shared" si="50"/>
        <v>-96.032538461538437</v>
      </c>
      <c r="AA111" s="20">
        <f t="shared" si="50"/>
        <v>-100.39765384615382</v>
      </c>
      <c r="AB111" s="20">
        <f t="shared" si="50"/>
        <v>-104.76276923076919</v>
      </c>
      <c r="AC111" s="20">
        <f t="shared" si="50"/>
        <v>-109.12788461538457</v>
      </c>
      <c r="AD111" s="20">
        <f t="shared" si="50"/>
        <v>-113.49299999999995</v>
      </c>
      <c r="AE111" s="20">
        <f t="shared" si="50"/>
        <v>-117.85811538461533</v>
      </c>
      <c r="AF111" s="20">
        <f t="shared" si="50"/>
        <v>-122.22323076923071</v>
      </c>
      <c r="AG111" s="20">
        <f t="shared" si="50"/>
        <v>-126.58834615384609</v>
      </c>
      <c r="AH111" s="20">
        <f t="shared" si="50"/>
        <v>-130.95346153846148</v>
      </c>
      <c r="AI111" s="20">
        <f t="shared" si="50"/>
        <v>-135.31857692307688</v>
      </c>
      <c r="AJ111" s="20">
        <f t="shared" si="50"/>
        <v>-139.68369230769227</v>
      </c>
      <c r="AK111" s="20">
        <f t="shared" si="50"/>
        <v>-144.04880769230766</v>
      </c>
      <c r="AL111" s="20">
        <f t="shared" ref="AL111:BE111" si="51">AK111+$D$111</f>
        <v>-148.41392307692306</v>
      </c>
      <c r="AM111" s="20">
        <f t="shared" si="51"/>
        <v>-152.77903846153845</v>
      </c>
      <c r="AN111" s="20">
        <f t="shared" si="51"/>
        <v>-157.14415384615384</v>
      </c>
      <c r="AO111" s="20">
        <f t="shared" si="51"/>
        <v>-161.50926923076923</v>
      </c>
      <c r="AP111" s="20">
        <f t="shared" si="51"/>
        <v>-165.87438461538463</v>
      </c>
      <c r="AQ111" s="20">
        <f t="shared" si="51"/>
        <v>-170.23950000000002</v>
      </c>
      <c r="AR111" s="20">
        <f t="shared" si="51"/>
        <v>-174.60461538461541</v>
      </c>
      <c r="AS111" s="20">
        <f t="shared" si="51"/>
        <v>-178.96973076923081</v>
      </c>
      <c r="AT111" s="20">
        <f t="shared" si="51"/>
        <v>-183.3348461538462</v>
      </c>
      <c r="AU111" s="20">
        <f t="shared" si="51"/>
        <v>-187.69996153846159</v>
      </c>
      <c r="AV111" s="20">
        <f t="shared" si="51"/>
        <v>-192.06507692307699</v>
      </c>
      <c r="AW111" s="20">
        <f t="shared" si="51"/>
        <v>-196.43019230769238</v>
      </c>
      <c r="AX111" s="20">
        <f t="shared" si="51"/>
        <v>-200.79530769230777</v>
      </c>
      <c r="AY111" s="20">
        <f t="shared" si="51"/>
        <v>-205.16042307692317</v>
      </c>
      <c r="AZ111" s="20">
        <f t="shared" si="51"/>
        <v>-209.52553846153856</v>
      </c>
      <c r="BA111" s="20">
        <f t="shared" si="51"/>
        <v>-213.89065384615395</v>
      </c>
      <c r="BB111" s="20">
        <f t="shared" si="51"/>
        <v>-218.25576923076935</v>
      </c>
      <c r="BC111" s="20">
        <f t="shared" si="51"/>
        <v>-222.62088461538474</v>
      </c>
      <c r="BD111" s="20">
        <f t="shared" si="51"/>
        <v>-226.98600000000013</v>
      </c>
      <c r="BE111" s="20">
        <f t="shared" si="51"/>
        <v>-231.35111538461553</v>
      </c>
      <c r="BF111" s="20"/>
    </row>
    <row r="112" spans="3:62" x14ac:dyDescent="0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</row>
    <row r="113" spans="3:58" x14ac:dyDescent="0.25">
      <c r="C113" s="20" t="s">
        <v>160</v>
      </c>
      <c r="D113" s="30">
        <f>'16.8% model (3)'!C83</f>
        <v>723.56759999999997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</row>
    <row r="114" spans="3:58" x14ac:dyDescent="0.25">
      <c r="C114" s="20" t="s">
        <v>146</v>
      </c>
      <c r="D114" s="30">
        <f>'16.8% model (3)'!O59</f>
        <v>716.66666666666686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</row>
    <row r="115" spans="3:58" x14ac:dyDescent="0.25">
      <c r="C115" s="20" t="s">
        <v>150</v>
      </c>
      <c r="D115" s="30">
        <f>D113-D114</f>
        <v>6.9009333333331142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</row>
    <row r="116" spans="3:58" x14ac:dyDescent="0.25">
      <c r="C116" s="20" t="s">
        <v>157</v>
      </c>
      <c r="D116" s="20">
        <f>D115/52</f>
        <v>0.13271025641025219</v>
      </c>
      <c r="E116" s="20">
        <f>D116</f>
        <v>0.13271025641025219</v>
      </c>
      <c r="F116" s="20">
        <f t="shared" ref="F116:AK116" si="52">E116+$D$116</f>
        <v>0.26542051282050438</v>
      </c>
      <c r="G116" s="20">
        <f t="shared" si="52"/>
        <v>0.39813076923075658</v>
      </c>
      <c r="H116" s="20">
        <f t="shared" si="52"/>
        <v>0.53084102564100877</v>
      </c>
      <c r="I116" s="20">
        <f t="shared" si="52"/>
        <v>0.66355128205126102</v>
      </c>
      <c r="J116" s="20">
        <f t="shared" si="52"/>
        <v>0.79626153846151326</v>
      </c>
      <c r="K116" s="20">
        <f t="shared" si="52"/>
        <v>0.92897179487176551</v>
      </c>
      <c r="L116" s="20">
        <f t="shared" si="52"/>
        <v>1.0616820512820178</v>
      </c>
      <c r="M116" s="20">
        <f t="shared" si="52"/>
        <v>1.19439230769227</v>
      </c>
      <c r="N116" s="20">
        <f t="shared" si="52"/>
        <v>1.3271025641025223</v>
      </c>
      <c r="O116" s="20">
        <f t="shared" si="52"/>
        <v>1.4598128205127745</v>
      </c>
      <c r="P116" s="20">
        <f t="shared" si="52"/>
        <v>1.5925230769230267</v>
      </c>
      <c r="Q116" s="20">
        <f t="shared" si="52"/>
        <v>1.725233333333279</v>
      </c>
      <c r="R116" s="20">
        <f t="shared" si="52"/>
        <v>1.8579435897435312</v>
      </c>
      <c r="S116" s="20">
        <f t="shared" si="52"/>
        <v>1.9906538461537835</v>
      </c>
      <c r="T116" s="20">
        <f t="shared" si="52"/>
        <v>2.1233641025640355</v>
      </c>
      <c r="U116" s="20">
        <f t="shared" si="52"/>
        <v>2.2560743589742875</v>
      </c>
      <c r="V116" s="20">
        <f t="shared" si="52"/>
        <v>2.3887846153845396</v>
      </c>
      <c r="W116" s="20">
        <f t="shared" si="52"/>
        <v>2.5214948717947916</v>
      </c>
      <c r="X116" s="20">
        <f t="shared" si="52"/>
        <v>2.6542051282050436</v>
      </c>
      <c r="Y116" s="20">
        <f t="shared" si="52"/>
        <v>2.7869153846152956</v>
      </c>
      <c r="Z116" s="20">
        <f t="shared" si="52"/>
        <v>2.9196256410255477</v>
      </c>
      <c r="AA116" s="20">
        <f t="shared" si="52"/>
        <v>3.0523358974357997</v>
      </c>
      <c r="AB116" s="20">
        <f t="shared" si="52"/>
        <v>3.1850461538460517</v>
      </c>
      <c r="AC116" s="20">
        <f t="shared" si="52"/>
        <v>3.3177564102563037</v>
      </c>
      <c r="AD116" s="20">
        <f t="shared" si="52"/>
        <v>3.4504666666665558</v>
      </c>
      <c r="AE116" s="20">
        <f t="shared" si="52"/>
        <v>3.5831769230768078</v>
      </c>
      <c r="AF116" s="20">
        <f t="shared" si="52"/>
        <v>3.7158871794870598</v>
      </c>
      <c r="AG116" s="20">
        <f t="shared" si="52"/>
        <v>3.8485974358973118</v>
      </c>
      <c r="AH116" s="20">
        <f t="shared" si="52"/>
        <v>3.9813076923075639</v>
      </c>
      <c r="AI116" s="20">
        <f t="shared" si="52"/>
        <v>4.1140179487178159</v>
      </c>
      <c r="AJ116" s="20">
        <f t="shared" si="52"/>
        <v>4.2467282051280684</v>
      </c>
      <c r="AK116" s="20">
        <f t="shared" si="52"/>
        <v>4.3794384615383208</v>
      </c>
      <c r="AL116" s="20">
        <f t="shared" ref="AL116:BE116" si="53">AK116+$D$116</f>
        <v>4.5121487179485733</v>
      </c>
      <c r="AM116" s="20">
        <f t="shared" si="53"/>
        <v>4.6448589743588258</v>
      </c>
      <c r="AN116" s="20">
        <f t="shared" si="53"/>
        <v>4.7775692307690782</v>
      </c>
      <c r="AO116" s="20">
        <f t="shared" si="53"/>
        <v>4.9102794871793307</v>
      </c>
      <c r="AP116" s="20">
        <f t="shared" si="53"/>
        <v>5.0429897435895832</v>
      </c>
      <c r="AQ116" s="20">
        <f t="shared" si="53"/>
        <v>5.1756999999998357</v>
      </c>
      <c r="AR116" s="20">
        <f t="shared" si="53"/>
        <v>5.3084102564100881</v>
      </c>
      <c r="AS116" s="20">
        <f t="shared" si="53"/>
        <v>5.4411205128203406</v>
      </c>
      <c r="AT116" s="20">
        <f t="shared" si="53"/>
        <v>5.5738307692305931</v>
      </c>
      <c r="AU116" s="20">
        <f t="shared" si="53"/>
        <v>5.7065410256408455</v>
      </c>
      <c r="AV116" s="20">
        <f t="shared" si="53"/>
        <v>5.839251282051098</v>
      </c>
      <c r="AW116" s="20">
        <f t="shared" si="53"/>
        <v>5.9719615384613505</v>
      </c>
      <c r="AX116" s="20">
        <f t="shared" si="53"/>
        <v>6.1046717948716029</v>
      </c>
      <c r="AY116" s="20">
        <f t="shared" si="53"/>
        <v>6.2373820512818554</v>
      </c>
      <c r="AZ116" s="20">
        <f t="shared" si="53"/>
        <v>6.3700923076921079</v>
      </c>
      <c r="BA116" s="20">
        <f t="shared" si="53"/>
        <v>6.5028025641023603</v>
      </c>
      <c r="BB116" s="20">
        <f t="shared" si="53"/>
        <v>6.6355128205126128</v>
      </c>
      <c r="BC116" s="20">
        <f t="shared" si="53"/>
        <v>6.7682230769228653</v>
      </c>
      <c r="BD116" s="20">
        <f t="shared" si="53"/>
        <v>6.9009333333331178</v>
      </c>
      <c r="BE116" s="20">
        <f t="shared" si="53"/>
        <v>7.0336435897433702</v>
      </c>
      <c r="BF116" s="20"/>
    </row>
    <row r="117" spans="3:58" x14ac:dyDescent="0.2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</row>
    <row r="118" spans="3:58" x14ac:dyDescent="0.2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</row>
    <row r="119" spans="3:58" x14ac:dyDescent="0.25">
      <c r="U119" t="s">
        <v>120</v>
      </c>
    </row>
  </sheetData>
  <autoFilter ref="B13:G60"/>
  <mergeCells count="37">
    <mergeCell ref="AK10:AP12"/>
    <mergeCell ref="I11:K11"/>
    <mergeCell ref="L11:L60"/>
    <mergeCell ref="M11:O11"/>
    <mergeCell ref="P11:P60"/>
    <mergeCell ref="Q11:S11"/>
    <mergeCell ref="AG11:AJ11"/>
    <mergeCell ref="AG12:AJ12"/>
    <mergeCell ref="Y60:AA60"/>
    <mergeCell ref="AC60:AE60"/>
    <mergeCell ref="AG60:AJ60"/>
    <mergeCell ref="AC12:AE12"/>
    <mergeCell ref="AC11:AE11"/>
    <mergeCell ref="A4:H6"/>
    <mergeCell ref="A7:H9"/>
    <mergeCell ref="A10:H12"/>
    <mergeCell ref="I10:AJ10"/>
    <mergeCell ref="I12:K12"/>
    <mergeCell ref="M12:O12"/>
    <mergeCell ref="Q12:S12"/>
    <mergeCell ref="U12:W12"/>
    <mergeCell ref="Y12:AA12"/>
    <mergeCell ref="T11:T60"/>
    <mergeCell ref="U11:W11"/>
    <mergeCell ref="X11:X60"/>
    <mergeCell ref="Y11:AA11"/>
    <mergeCell ref="A61:AJ61"/>
    <mergeCell ref="A13:A60"/>
    <mergeCell ref="H13:H60"/>
    <mergeCell ref="AF13:AF59"/>
    <mergeCell ref="AK13:AK26"/>
    <mergeCell ref="AK59:AP61"/>
    <mergeCell ref="B60:G60"/>
    <mergeCell ref="I60:K60"/>
    <mergeCell ref="M60:O60"/>
    <mergeCell ref="Q60:S60"/>
    <mergeCell ref="U60:W60"/>
  </mergeCells>
  <conditionalFormatting sqref="AN14:AN58">
    <cfRule type="cellIs" dxfId="81" priority="1" operator="between">
      <formula>-0.99</formula>
      <formula>1000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19"/>
  <sheetViews>
    <sheetView topLeftCell="A4" zoomScale="80" zoomScaleNormal="80" workbookViewId="0">
      <pane xSplit="2" ySplit="9" topLeftCell="C40" activePane="bottomRight" state="frozen"/>
      <selection activeCell="A4" sqref="A4"/>
      <selection pane="topRight" activeCell="C4" sqref="C4"/>
      <selection pane="bottomLeft" activeCell="A7" sqref="A7"/>
      <selection pane="bottomRight" activeCell="F74" sqref="F74"/>
    </sheetView>
  </sheetViews>
  <sheetFormatPr defaultRowHeight="15" x14ac:dyDescent="0.25"/>
  <cols>
    <col min="1" max="1" width="3.5703125" customWidth="1"/>
    <col min="2" max="2" width="38.85546875" customWidth="1"/>
    <col min="3" max="3" width="37.140625" bestFit="1" customWidth="1"/>
    <col min="4" max="4" width="25.85546875" bestFit="1" customWidth="1"/>
    <col min="5" max="5" width="15" customWidth="1"/>
    <col min="6" max="6" width="11.7109375" customWidth="1"/>
    <col min="7" max="7" width="8" customWidth="1"/>
    <col min="8" max="8" width="2.140625" customWidth="1"/>
    <col min="9" max="9" width="13.140625" bestFit="1" customWidth="1"/>
    <col min="10" max="10" width="12.7109375" customWidth="1"/>
    <col min="11" max="11" width="12.5703125" customWidth="1"/>
    <col min="12" max="12" width="3.28515625" customWidth="1"/>
    <col min="13" max="13" width="12.42578125" customWidth="1"/>
    <col min="14" max="14" width="13.140625" bestFit="1" customWidth="1"/>
    <col min="15" max="15" width="12.140625" customWidth="1"/>
    <col min="16" max="16" width="3" customWidth="1"/>
    <col min="17" max="17" width="11" customWidth="1"/>
    <col min="18" max="18" width="13.140625" bestFit="1" customWidth="1"/>
    <col min="19" max="19" width="11.7109375" customWidth="1"/>
    <col min="20" max="20" width="2.140625" customWidth="1"/>
    <col min="21" max="23" width="11.7109375" customWidth="1"/>
    <col min="24" max="24" width="2.140625" customWidth="1"/>
    <col min="25" max="25" width="13.140625" customWidth="1"/>
    <col min="26" max="26" width="11.85546875" customWidth="1"/>
    <col min="27" max="27" width="13.42578125" customWidth="1"/>
    <col min="28" max="28" width="2.140625" customWidth="1"/>
    <col min="29" max="29" width="11" customWidth="1"/>
    <col min="30" max="30" width="9.140625" customWidth="1"/>
    <col min="31" max="31" width="11.5703125" customWidth="1"/>
    <col min="32" max="32" width="2.42578125" customWidth="1"/>
    <col min="33" max="33" width="11.140625" customWidth="1"/>
    <col min="34" max="34" width="10.28515625" customWidth="1"/>
    <col min="35" max="35" width="13.85546875" bestFit="1" customWidth="1"/>
    <col min="36" max="36" width="13.7109375" customWidth="1"/>
    <col min="37" max="37" width="3" customWidth="1"/>
    <col min="38" max="38" width="16.7109375" bestFit="1" customWidth="1"/>
    <col min="39" max="39" width="19.7109375" customWidth="1"/>
    <col min="40" max="40" width="13.28515625" hidden="1" customWidth="1"/>
    <col min="41" max="41" width="17.140625" bestFit="1" customWidth="1"/>
    <col min="42" max="42" width="2.5703125" customWidth="1"/>
    <col min="43" max="43" width="5.140625" customWidth="1"/>
    <col min="44" max="44" width="22.5703125" customWidth="1"/>
    <col min="45" max="45" width="25.5703125" customWidth="1"/>
    <col min="46" max="46" width="13.140625" style="20" bestFit="1" customWidth="1"/>
    <col min="47" max="61" width="13.140625" bestFit="1" customWidth="1"/>
  </cols>
  <sheetData>
    <row r="1" spans="1:4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x14ac:dyDescent="0.25">
      <c r="A3" s="11"/>
      <c r="B3" s="11"/>
      <c r="C3" s="11"/>
      <c r="D3" s="11"/>
      <c r="E3" s="11"/>
      <c r="F3" s="15">
        <v>43</v>
      </c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x14ac:dyDescent="0.25">
      <c r="A4" s="211"/>
      <c r="B4" s="212"/>
      <c r="C4" s="212"/>
      <c r="D4" s="212"/>
      <c r="E4" s="212"/>
      <c r="F4" s="212"/>
      <c r="G4" s="212"/>
      <c r="H4" s="213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11"/>
      <c r="AS4" s="11"/>
    </row>
    <row r="5" spans="1:45" x14ac:dyDescent="0.25">
      <c r="A5" s="214"/>
      <c r="B5" s="215"/>
      <c r="C5" s="215"/>
      <c r="D5" s="215"/>
      <c r="E5" s="215"/>
      <c r="F5" s="215"/>
      <c r="G5" s="215"/>
      <c r="H5" s="21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11"/>
      <c r="AS5" s="11"/>
    </row>
    <row r="6" spans="1:45" x14ac:dyDescent="0.25">
      <c r="A6" s="217"/>
      <c r="B6" s="218"/>
      <c r="C6" s="218"/>
      <c r="D6" s="218"/>
      <c r="E6" s="218"/>
      <c r="F6" s="218"/>
      <c r="G6" s="218"/>
      <c r="H6" s="21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11"/>
      <c r="AS6" s="11"/>
    </row>
    <row r="7" spans="1:45" x14ac:dyDescent="0.25">
      <c r="A7" s="211"/>
      <c r="B7" s="212"/>
      <c r="C7" s="212"/>
      <c r="D7" s="212"/>
      <c r="E7" s="212"/>
      <c r="F7" s="212"/>
      <c r="G7" s="212"/>
      <c r="H7" s="213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11"/>
      <c r="AS7" s="11"/>
    </row>
    <row r="8" spans="1:45" x14ac:dyDescent="0.25">
      <c r="A8" s="214"/>
      <c r="B8" s="215"/>
      <c r="C8" s="215"/>
      <c r="D8" s="215"/>
      <c r="E8" s="215"/>
      <c r="F8" s="215"/>
      <c r="G8" s="215"/>
      <c r="H8" s="216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11"/>
      <c r="AS8" s="11"/>
    </row>
    <row r="9" spans="1:45" x14ac:dyDescent="0.25">
      <c r="A9" s="217"/>
      <c r="B9" s="218"/>
      <c r="C9" s="218"/>
      <c r="D9" s="218"/>
      <c r="E9" s="218"/>
      <c r="F9" s="218"/>
      <c r="G9" s="218"/>
      <c r="H9" s="21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11"/>
      <c r="AS9" s="11"/>
    </row>
    <row r="10" spans="1:45" ht="10.5" customHeight="1" x14ac:dyDescent="0.25">
      <c r="A10" s="211"/>
      <c r="B10" s="212"/>
      <c r="C10" s="212"/>
      <c r="D10" s="212"/>
      <c r="E10" s="212"/>
      <c r="F10" s="212"/>
      <c r="G10" s="212"/>
      <c r="H10" s="213"/>
      <c r="I10" s="196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8"/>
      <c r="AK10" s="211"/>
      <c r="AL10" s="212"/>
      <c r="AM10" s="212"/>
      <c r="AN10" s="212"/>
      <c r="AO10" s="212"/>
      <c r="AP10" s="213"/>
      <c r="AQ10" s="51"/>
      <c r="AR10" s="11"/>
      <c r="AS10" s="11"/>
    </row>
    <row r="11" spans="1:45" x14ac:dyDescent="0.25">
      <c r="A11" s="214"/>
      <c r="B11" s="215"/>
      <c r="C11" s="215"/>
      <c r="D11" s="215"/>
      <c r="E11" s="215"/>
      <c r="F11" s="215"/>
      <c r="G11" s="215"/>
      <c r="H11" s="216"/>
      <c r="I11" s="230" t="s">
        <v>96</v>
      </c>
      <c r="J11" s="230"/>
      <c r="K11" s="230"/>
      <c r="L11" s="199"/>
      <c r="M11" s="230" t="s">
        <v>2</v>
      </c>
      <c r="N11" s="230"/>
      <c r="O11" s="230"/>
      <c r="P11" s="199"/>
      <c r="Q11" s="230" t="s">
        <v>99</v>
      </c>
      <c r="R11" s="230"/>
      <c r="S11" s="230"/>
      <c r="T11" s="227"/>
      <c r="U11" s="230" t="s">
        <v>27</v>
      </c>
      <c r="V11" s="230"/>
      <c r="W11" s="230"/>
      <c r="X11" s="199"/>
      <c r="Y11" s="230" t="s">
        <v>130</v>
      </c>
      <c r="Z11" s="230"/>
      <c r="AA11" s="230"/>
      <c r="AB11" s="36"/>
      <c r="AC11" s="230" t="s">
        <v>5</v>
      </c>
      <c r="AD11" s="230"/>
      <c r="AE11" s="230"/>
      <c r="AF11" s="7"/>
      <c r="AG11" s="230" t="s">
        <v>106</v>
      </c>
      <c r="AH11" s="230"/>
      <c r="AI11" s="230"/>
      <c r="AJ11" s="230"/>
      <c r="AK11" s="214"/>
      <c r="AL11" s="215"/>
      <c r="AM11" s="215"/>
      <c r="AN11" s="215"/>
      <c r="AO11" s="215"/>
      <c r="AP11" s="216"/>
      <c r="AQ11" s="51"/>
      <c r="AR11" s="11"/>
      <c r="AS11" s="11"/>
    </row>
    <row r="12" spans="1:45" x14ac:dyDescent="0.25">
      <c r="A12" s="217"/>
      <c r="B12" s="218"/>
      <c r="C12" s="218"/>
      <c r="D12" s="218"/>
      <c r="E12" s="218"/>
      <c r="F12" s="218"/>
      <c r="G12" s="218"/>
      <c r="H12" s="219"/>
      <c r="I12" s="226">
        <v>40</v>
      </c>
      <c r="J12" s="226"/>
      <c r="K12" s="226"/>
      <c r="L12" s="200"/>
      <c r="M12" s="226">
        <v>30</v>
      </c>
      <c r="N12" s="226"/>
      <c r="O12" s="226"/>
      <c r="P12" s="200"/>
      <c r="Q12" s="226">
        <v>40</v>
      </c>
      <c r="R12" s="226"/>
      <c r="S12" s="226"/>
      <c r="T12" s="228"/>
      <c r="U12" s="226">
        <v>60</v>
      </c>
      <c r="V12" s="226"/>
      <c r="W12" s="226"/>
      <c r="X12" s="200"/>
      <c r="Y12" s="226">
        <v>60</v>
      </c>
      <c r="Z12" s="226"/>
      <c r="AA12" s="226"/>
      <c r="AB12" s="37"/>
      <c r="AC12" s="226">
        <v>60</v>
      </c>
      <c r="AD12" s="226"/>
      <c r="AE12" s="226"/>
      <c r="AF12" s="7"/>
      <c r="AG12" s="226">
        <v>180</v>
      </c>
      <c r="AH12" s="226"/>
      <c r="AI12" s="226"/>
      <c r="AJ12" s="226"/>
      <c r="AK12" s="217"/>
      <c r="AL12" s="218"/>
      <c r="AM12" s="218"/>
      <c r="AN12" s="218"/>
      <c r="AO12" s="218"/>
      <c r="AP12" s="219"/>
      <c r="AQ12" s="51"/>
      <c r="AR12" s="11"/>
      <c r="AS12" s="11"/>
    </row>
    <row r="13" spans="1:45" ht="48" customHeight="1" x14ac:dyDescent="0.25">
      <c r="A13" s="199"/>
      <c r="B13" s="5" t="s">
        <v>101</v>
      </c>
      <c r="C13" s="5" t="s">
        <v>21</v>
      </c>
      <c r="D13" s="5" t="s">
        <v>102</v>
      </c>
      <c r="E13" s="5" t="s">
        <v>131</v>
      </c>
      <c r="F13" s="17" t="s">
        <v>94</v>
      </c>
      <c r="G13" s="17" t="s">
        <v>121</v>
      </c>
      <c r="H13" s="202"/>
      <c r="I13" s="17" t="s">
        <v>97</v>
      </c>
      <c r="J13" s="17" t="s">
        <v>98</v>
      </c>
      <c r="K13" s="17" t="s">
        <v>100</v>
      </c>
      <c r="L13" s="200"/>
      <c r="M13" s="17" t="s">
        <v>97</v>
      </c>
      <c r="N13" s="17" t="s">
        <v>98</v>
      </c>
      <c r="O13" s="17" t="s">
        <v>100</v>
      </c>
      <c r="P13" s="200"/>
      <c r="Q13" s="17" t="s">
        <v>97</v>
      </c>
      <c r="R13" s="17" t="s">
        <v>98</v>
      </c>
      <c r="S13" s="17" t="s">
        <v>100</v>
      </c>
      <c r="T13" s="228"/>
      <c r="U13" s="17" t="s">
        <v>97</v>
      </c>
      <c r="V13" s="17" t="s">
        <v>98</v>
      </c>
      <c r="W13" s="17" t="s">
        <v>100</v>
      </c>
      <c r="X13" s="200"/>
      <c r="Y13" s="17" t="s">
        <v>97</v>
      </c>
      <c r="Z13" s="17" t="s">
        <v>98</v>
      </c>
      <c r="AA13" s="17" t="s">
        <v>100</v>
      </c>
      <c r="AB13" s="37"/>
      <c r="AC13" s="17" t="s">
        <v>97</v>
      </c>
      <c r="AD13" s="17" t="s">
        <v>98</v>
      </c>
      <c r="AE13" s="17" t="s">
        <v>100</v>
      </c>
      <c r="AF13" s="205"/>
      <c r="AG13" s="17" t="s">
        <v>105</v>
      </c>
      <c r="AH13" s="17" t="s">
        <v>98</v>
      </c>
      <c r="AI13" s="17" t="s">
        <v>104</v>
      </c>
      <c r="AJ13" s="17" t="s">
        <v>100</v>
      </c>
      <c r="AK13" s="208"/>
      <c r="AL13" s="17" t="s">
        <v>108</v>
      </c>
      <c r="AM13" s="17" t="s">
        <v>95</v>
      </c>
      <c r="AN13" s="17" t="s">
        <v>107</v>
      </c>
      <c r="AO13" s="17" t="s">
        <v>126</v>
      </c>
      <c r="AP13" s="9"/>
      <c r="AQ13" s="51"/>
      <c r="AR13" s="11"/>
      <c r="AS13" s="11"/>
    </row>
    <row r="14" spans="1:45" ht="20.25" customHeight="1" x14ac:dyDescent="0.25">
      <c r="A14" s="200"/>
      <c r="B14" s="3" t="s">
        <v>6</v>
      </c>
      <c r="C14" s="3" t="s">
        <v>135</v>
      </c>
      <c r="D14" s="3" t="s">
        <v>87</v>
      </c>
      <c r="E14" s="3" t="s">
        <v>33</v>
      </c>
      <c r="F14" s="6">
        <v>43</v>
      </c>
      <c r="G14" s="6"/>
      <c r="H14" s="203"/>
      <c r="I14" s="3">
        <v>2</v>
      </c>
      <c r="J14" s="3">
        <f t="shared" ref="J14:J58" si="0">I14*$I$12</f>
        <v>80</v>
      </c>
      <c r="K14" s="4">
        <f t="shared" ref="K14:K57" si="1">(F14/$I$60)*I14</f>
        <v>17.373737373737374</v>
      </c>
      <c r="L14" s="200"/>
      <c r="M14" s="3">
        <v>10</v>
      </c>
      <c r="N14" s="3">
        <f t="shared" ref="N14:N42" si="2">M14*$M$12</f>
        <v>300</v>
      </c>
      <c r="O14" s="4">
        <f t="shared" ref="O14:O42" si="3">(F14/$M$60)*M14</f>
        <v>71.666666666666671</v>
      </c>
      <c r="P14" s="200"/>
      <c r="Q14" s="3">
        <v>0</v>
      </c>
      <c r="R14" s="3">
        <f t="shared" ref="R14:R57" si="4">Q14*$Q$12</f>
        <v>0</v>
      </c>
      <c r="S14" s="4">
        <f t="shared" ref="S14:S42" si="5">(F14/$Q$60)*Q14</f>
        <v>0</v>
      </c>
      <c r="T14" s="228"/>
      <c r="U14" s="3">
        <v>0</v>
      </c>
      <c r="V14" s="3">
        <f>U14*$U$12</f>
        <v>0</v>
      </c>
      <c r="W14" s="4">
        <f t="shared" ref="W14:W42" si="6">(F14/$U$60)*U14</f>
        <v>0</v>
      </c>
      <c r="X14" s="200"/>
      <c r="Y14" s="3">
        <v>0</v>
      </c>
      <c r="Z14" s="3">
        <f>Y14*$Y$12</f>
        <v>0</v>
      </c>
      <c r="AA14" s="4">
        <f t="shared" ref="AA14:AA41" si="7">(F14/$Y$60)*Y14</f>
        <v>0</v>
      </c>
      <c r="AB14" s="37"/>
      <c r="AC14" s="3">
        <v>1</v>
      </c>
      <c r="AD14" s="3">
        <f t="shared" ref="AD14:AD58" si="8">AC14*$AC$12</f>
        <v>60</v>
      </c>
      <c r="AE14" s="3">
        <f>(F14/$AC$60)*AC14</f>
        <v>43</v>
      </c>
      <c r="AF14" s="206"/>
      <c r="AG14" s="3">
        <v>0</v>
      </c>
      <c r="AH14" s="3">
        <f t="shared" ref="AH14:AH58" si="9">AG14*$AG$12</f>
        <v>0</v>
      </c>
      <c r="AI14" s="6">
        <v>10</v>
      </c>
      <c r="AJ14" s="4">
        <f t="shared" ref="AJ14:AJ58" si="10">(AG14*F14)*AI14/$AG$60</f>
        <v>0</v>
      </c>
      <c r="AK14" s="209"/>
      <c r="AL14" s="6">
        <v>7</v>
      </c>
      <c r="AM14" s="4">
        <f t="shared" ref="AM14:AM25" si="11">(R14+N14+J14+AD14+AH14+Z14+V14)/60</f>
        <v>7.333333333333333</v>
      </c>
      <c r="AN14" s="2">
        <f>AM14-AL14</f>
        <v>0.33333333333333304</v>
      </c>
      <c r="AO14" s="4">
        <f>SUM(AG14,AC14,Q14,M14,I14,Y14,U14)</f>
        <v>13</v>
      </c>
      <c r="AP14" s="9"/>
      <c r="AQ14" s="51"/>
      <c r="AR14" s="11"/>
      <c r="AS14" s="11"/>
    </row>
    <row r="15" spans="1:45" x14ac:dyDescent="0.25">
      <c r="A15" s="200"/>
      <c r="B15" s="3" t="s">
        <v>7</v>
      </c>
      <c r="C15" s="3"/>
      <c r="D15" s="3" t="s">
        <v>87</v>
      </c>
      <c r="E15" s="3" t="s">
        <v>33</v>
      </c>
      <c r="F15" s="6">
        <v>43</v>
      </c>
      <c r="G15" s="6"/>
      <c r="H15" s="203"/>
      <c r="I15" s="3">
        <v>3</v>
      </c>
      <c r="J15" s="3">
        <f t="shared" si="0"/>
        <v>120</v>
      </c>
      <c r="K15" s="4">
        <f t="shared" si="1"/>
        <v>26.060606060606062</v>
      </c>
      <c r="L15" s="200"/>
      <c r="M15" s="3">
        <v>6</v>
      </c>
      <c r="N15" s="3">
        <f t="shared" si="2"/>
        <v>180</v>
      </c>
      <c r="O15" s="4">
        <f t="shared" si="3"/>
        <v>43</v>
      </c>
      <c r="P15" s="200"/>
      <c r="Q15" s="3">
        <v>3</v>
      </c>
      <c r="R15" s="3">
        <f t="shared" si="4"/>
        <v>120</v>
      </c>
      <c r="S15" s="4">
        <f t="shared" si="5"/>
        <v>26.875</v>
      </c>
      <c r="T15" s="228"/>
      <c r="U15" s="3">
        <v>0</v>
      </c>
      <c r="V15" s="3">
        <f t="shared" ref="V15:V58" si="12">U15*$U$12</f>
        <v>0</v>
      </c>
      <c r="W15" s="4">
        <f t="shared" si="6"/>
        <v>0</v>
      </c>
      <c r="X15" s="200"/>
      <c r="Y15" s="3">
        <v>0</v>
      </c>
      <c r="Z15" s="3">
        <f t="shared" ref="Z15:Z58" si="13">Y15*$AC$12</f>
        <v>0</v>
      </c>
      <c r="AA15" s="4">
        <f t="shared" si="7"/>
        <v>0</v>
      </c>
      <c r="AB15" s="37"/>
      <c r="AC15" s="3">
        <v>3</v>
      </c>
      <c r="AD15" s="3">
        <f t="shared" si="8"/>
        <v>180</v>
      </c>
      <c r="AE15" s="3">
        <f t="shared" ref="AE15:AE43" si="14">(F15*AC15/$AC$60)</f>
        <v>129</v>
      </c>
      <c r="AF15" s="206"/>
      <c r="AG15" s="3">
        <v>0</v>
      </c>
      <c r="AH15" s="3">
        <f t="shared" si="9"/>
        <v>0</v>
      </c>
      <c r="AI15" s="6">
        <v>10</v>
      </c>
      <c r="AJ15" s="4">
        <f t="shared" si="10"/>
        <v>0</v>
      </c>
      <c r="AK15" s="209"/>
      <c r="AL15" s="6">
        <v>10</v>
      </c>
      <c r="AM15" s="4">
        <f t="shared" si="11"/>
        <v>10</v>
      </c>
      <c r="AN15" s="2">
        <f t="shared" ref="AN15:AN26" si="15">AM15-AL15</f>
        <v>0</v>
      </c>
      <c r="AO15" s="4">
        <f t="shared" ref="AO15:AO58" si="16">SUM(AG15,AC15,Q15,M15,I15,Y15,U15)</f>
        <v>15</v>
      </c>
      <c r="AP15" s="9"/>
      <c r="AQ15" s="51"/>
      <c r="AR15" s="11"/>
      <c r="AS15" s="11"/>
    </row>
    <row r="16" spans="1:45" x14ac:dyDescent="0.25">
      <c r="A16" s="200"/>
      <c r="B16" s="3" t="s">
        <v>8</v>
      </c>
      <c r="C16" s="3"/>
      <c r="D16" s="3" t="s">
        <v>75</v>
      </c>
      <c r="E16" s="3" t="s">
        <v>33</v>
      </c>
      <c r="F16" s="6">
        <v>43</v>
      </c>
      <c r="G16" s="6"/>
      <c r="H16" s="203"/>
      <c r="I16" s="3">
        <v>9</v>
      </c>
      <c r="J16" s="3">
        <f t="shared" si="0"/>
        <v>360</v>
      </c>
      <c r="K16" s="4">
        <f t="shared" si="1"/>
        <v>78.181818181818187</v>
      </c>
      <c r="L16" s="200"/>
      <c r="M16" s="3">
        <v>11</v>
      </c>
      <c r="N16" s="3">
        <f t="shared" si="2"/>
        <v>330</v>
      </c>
      <c r="O16" s="4">
        <f t="shared" si="3"/>
        <v>78.833333333333343</v>
      </c>
      <c r="P16" s="200"/>
      <c r="Q16" s="3">
        <v>3</v>
      </c>
      <c r="R16" s="3">
        <f t="shared" si="4"/>
        <v>120</v>
      </c>
      <c r="S16" s="4">
        <f t="shared" si="5"/>
        <v>26.875</v>
      </c>
      <c r="T16" s="228"/>
      <c r="U16" s="3">
        <v>0</v>
      </c>
      <c r="V16" s="3">
        <f t="shared" si="12"/>
        <v>0</v>
      </c>
      <c r="W16" s="4">
        <f t="shared" si="6"/>
        <v>0</v>
      </c>
      <c r="X16" s="200"/>
      <c r="Y16" s="3">
        <v>0</v>
      </c>
      <c r="Z16" s="3">
        <f t="shared" si="13"/>
        <v>0</v>
      </c>
      <c r="AA16" s="4">
        <f t="shared" si="7"/>
        <v>0</v>
      </c>
      <c r="AB16" s="37"/>
      <c r="AC16" s="3">
        <v>9</v>
      </c>
      <c r="AD16" s="3">
        <f t="shared" si="8"/>
        <v>540</v>
      </c>
      <c r="AE16" s="3">
        <f t="shared" si="14"/>
        <v>387</v>
      </c>
      <c r="AF16" s="206"/>
      <c r="AG16" s="3">
        <v>0</v>
      </c>
      <c r="AH16" s="3">
        <f t="shared" si="9"/>
        <v>0</v>
      </c>
      <c r="AI16" s="6">
        <v>10</v>
      </c>
      <c r="AJ16" s="4">
        <f t="shared" si="10"/>
        <v>0</v>
      </c>
      <c r="AK16" s="209"/>
      <c r="AL16" s="6">
        <v>23</v>
      </c>
      <c r="AM16" s="4">
        <f t="shared" si="11"/>
        <v>22.5</v>
      </c>
      <c r="AN16" s="2">
        <f t="shared" si="15"/>
        <v>-0.5</v>
      </c>
      <c r="AO16" s="4">
        <f t="shared" si="16"/>
        <v>32</v>
      </c>
      <c r="AP16" s="9"/>
      <c r="AQ16" s="51"/>
      <c r="AR16" s="11"/>
      <c r="AS16" s="11"/>
    </row>
    <row r="17" spans="1:46" x14ac:dyDescent="0.25">
      <c r="A17" s="200"/>
      <c r="B17" s="3" t="s">
        <v>9</v>
      </c>
      <c r="C17" s="3"/>
      <c r="D17" s="3" t="s">
        <v>75</v>
      </c>
      <c r="E17" s="3" t="s">
        <v>33</v>
      </c>
      <c r="F17" s="6">
        <v>43</v>
      </c>
      <c r="G17" s="6"/>
      <c r="H17" s="203"/>
      <c r="I17" s="3">
        <v>9</v>
      </c>
      <c r="J17" s="3">
        <f t="shared" si="0"/>
        <v>360</v>
      </c>
      <c r="K17" s="4">
        <f t="shared" si="1"/>
        <v>78.181818181818187</v>
      </c>
      <c r="L17" s="200"/>
      <c r="M17" s="3">
        <v>9</v>
      </c>
      <c r="N17" s="3">
        <f t="shared" si="2"/>
        <v>270</v>
      </c>
      <c r="O17" s="4">
        <f t="shared" si="3"/>
        <v>64.5</v>
      </c>
      <c r="P17" s="200"/>
      <c r="Q17" s="3">
        <v>3</v>
      </c>
      <c r="R17" s="3">
        <f t="shared" si="4"/>
        <v>120</v>
      </c>
      <c r="S17" s="4">
        <f t="shared" si="5"/>
        <v>26.875</v>
      </c>
      <c r="T17" s="228"/>
      <c r="U17" s="3">
        <v>0</v>
      </c>
      <c r="V17" s="3">
        <f t="shared" si="12"/>
        <v>0</v>
      </c>
      <c r="W17" s="4">
        <f t="shared" si="6"/>
        <v>0</v>
      </c>
      <c r="X17" s="200"/>
      <c r="Y17" s="3">
        <v>0</v>
      </c>
      <c r="Z17" s="3">
        <f t="shared" si="13"/>
        <v>0</v>
      </c>
      <c r="AA17" s="4">
        <f t="shared" si="7"/>
        <v>0</v>
      </c>
      <c r="AB17" s="37"/>
      <c r="AC17" s="3">
        <v>7</v>
      </c>
      <c r="AD17" s="3">
        <f t="shared" si="8"/>
        <v>420</v>
      </c>
      <c r="AE17" s="3">
        <f t="shared" si="14"/>
        <v>301</v>
      </c>
      <c r="AF17" s="206"/>
      <c r="AG17" s="3">
        <v>0</v>
      </c>
      <c r="AH17" s="3">
        <f t="shared" si="9"/>
        <v>0</v>
      </c>
      <c r="AI17" s="6">
        <v>10</v>
      </c>
      <c r="AJ17" s="4">
        <f t="shared" si="10"/>
        <v>0</v>
      </c>
      <c r="AK17" s="209"/>
      <c r="AL17" s="6">
        <v>20</v>
      </c>
      <c r="AM17" s="4">
        <f t="shared" si="11"/>
        <v>19.5</v>
      </c>
      <c r="AN17" s="2">
        <f t="shared" si="15"/>
        <v>-0.5</v>
      </c>
      <c r="AO17" s="4">
        <f t="shared" si="16"/>
        <v>28</v>
      </c>
      <c r="AP17" s="9"/>
      <c r="AQ17" s="51"/>
      <c r="AR17" s="11"/>
      <c r="AS17" s="11"/>
    </row>
    <row r="18" spans="1:46" ht="15.75" customHeight="1" x14ac:dyDescent="0.25">
      <c r="A18" s="200"/>
      <c r="B18" s="3" t="s">
        <v>10</v>
      </c>
      <c r="C18" s="3"/>
      <c r="D18" s="3" t="s">
        <v>75</v>
      </c>
      <c r="E18" s="3" t="s">
        <v>33</v>
      </c>
      <c r="F18" s="6">
        <v>43</v>
      </c>
      <c r="G18" s="6"/>
      <c r="H18" s="203"/>
      <c r="I18" s="3">
        <v>9</v>
      </c>
      <c r="J18" s="3">
        <f t="shared" si="0"/>
        <v>360</v>
      </c>
      <c r="K18" s="4">
        <f t="shared" si="1"/>
        <v>78.181818181818187</v>
      </c>
      <c r="L18" s="200"/>
      <c r="M18" s="3">
        <v>11</v>
      </c>
      <c r="N18" s="3">
        <f t="shared" si="2"/>
        <v>330</v>
      </c>
      <c r="O18" s="4">
        <f t="shared" si="3"/>
        <v>78.833333333333343</v>
      </c>
      <c r="P18" s="200"/>
      <c r="Q18" s="3">
        <v>3</v>
      </c>
      <c r="R18" s="3">
        <f t="shared" si="4"/>
        <v>120</v>
      </c>
      <c r="S18" s="4">
        <f t="shared" si="5"/>
        <v>26.875</v>
      </c>
      <c r="T18" s="228"/>
      <c r="U18" s="3">
        <v>0</v>
      </c>
      <c r="V18" s="3">
        <f t="shared" si="12"/>
        <v>0</v>
      </c>
      <c r="W18" s="4">
        <f t="shared" si="6"/>
        <v>0</v>
      </c>
      <c r="X18" s="200"/>
      <c r="Y18" s="3">
        <v>0</v>
      </c>
      <c r="Z18" s="3">
        <f t="shared" si="13"/>
        <v>0</v>
      </c>
      <c r="AA18" s="4">
        <f t="shared" si="7"/>
        <v>0</v>
      </c>
      <c r="AB18" s="37"/>
      <c r="AC18" s="3">
        <v>9</v>
      </c>
      <c r="AD18" s="3">
        <f t="shared" si="8"/>
        <v>540</v>
      </c>
      <c r="AE18" s="3">
        <f t="shared" si="14"/>
        <v>387</v>
      </c>
      <c r="AF18" s="206"/>
      <c r="AG18" s="3">
        <v>0</v>
      </c>
      <c r="AH18" s="3">
        <f t="shared" si="9"/>
        <v>0</v>
      </c>
      <c r="AI18" s="6">
        <v>10</v>
      </c>
      <c r="AJ18" s="4">
        <f t="shared" si="10"/>
        <v>0</v>
      </c>
      <c r="AK18" s="209"/>
      <c r="AL18" s="6">
        <v>23</v>
      </c>
      <c r="AM18" s="4">
        <f t="shared" si="11"/>
        <v>22.5</v>
      </c>
      <c r="AN18" s="2">
        <f t="shared" si="15"/>
        <v>-0.5</v>
      </c>
      <c r="AO18" s="4">
        <f t="shared" si="16"/>
        <v>32</v>
      </c>
      <c r="AP18" s="9"/>
      <c r="AQ18" s="51"/>
      <c r="AR18" s="11"/>
      <c r="AS18" s="11"/>
    </row>
    <row r="19" spans="1:46" x14ac:dyDescent="0.25">
      <c r="A19" s="200"/>
      <c r="B19" s="3" t="s">
        <v>11</v>
      </c>
      <c r="C19" s="3" t="s">
        <v>134</v>
      </c>
      <c r="D19" s="3" t="s">
        <v>75</v>
      </c>
      <c r="E19" s="3" t="s">
        <v>33</v>
      </c>
      <c r="F19" s="6">
        <v>43</v>
      </c>
      <c r="G19" s="6"/>
      <c r="H19" s="203"/>
      <c r="I19" s="3">
        <v>9</v>
      </c>
      <c r="J19" s="3">
        <f t="shared" si="0"/>
        <v>360</v>
      </c>
      <c r="K19" s="4">
        <f t="shared" si="1"/>
        <v>78.181818181818187</v>
      </c>
      <c r="L19" s="200"/>
      <c r="M19" s="3">
        <v>11</v>
      </c>
      <c r="N19" s="3">
        <f t="shared" si="2"/>
        <v>330</v>
      </c>
      <c r="O19" s="4">
        <f t="shared" si="3"/>
        <v>78.833333333333343</v>
      </c>
      <c r="P19" s="200"/>
      <c r="Q19" s="3">
        <v>3</v>
      </c>
      <c r="R19" s="3">
        <f t="shared" si="4"/>
        <v>120</v>
      </c>
      <c r="S19" s="4">
        <f t="shared" si="5"/>
        <v>26.875</v>
      </c>
      <c r="T19" s="228"/>
      <c r="U19" s="3">
        <v>0</v>
      </c>
      <c r="V19" s="3">
        <f t="shared" si="12"/>
        <v>0</v>
      </c>
      <c r="W19" s="4">
        <f t="shared" si="6"/>
        <v>0</v>
      </c>
      <c r="X19" s="200"/>
      <c r="Y19" s="3">
        <v>0</v>
      </c>
      <c r="Z19" s="3">
        <f t="shared" si="13"/>
        <v>0</v>
      </c>
      <c r="AA19" s="4">
        <f t="shared" si="7"/>
        <v>0</v>
      </c>
      <c r="AB19" s="37"/>
      <c r="AC19" s="3">
        <v>9</v>
      </c>
      <c r="AD19" s="3">
        <f t="shared" si="8"/>
        <v>540</v>
      </c>
      <c r="AE19" s="3">
        <f t="shared" si="14"/>
        <v>387</v>
      </c>
      <c r="AF19" s="206"/>
      <c r="AG19" s="3">
        <v>0</v>
      </c>
      <c r="AH19" s="3">
        <f t="shared" si="9"/>
        <v>0</v>
      </c>
      <c r="AI19" s="6">
        <v>10</v>
      </c>
      <c r="AJ19" s="4">
        <f t="shared" si="10"/>
        <v>0</v>
      </c>
      <c r="AK19" s="209"/>
      <c r="AL19" s="6">
        <v>23</v>
      </c>
      <c r="AM19" s="4">
        <f t="shared" si="11"/>
        <v>22.5</v>
      </c>
      <c r="AN19" s="2">
        <f t="shared" si="15"/>
        <v>-0.5</v>
      </c>
      <c r="AO19" s="4">
        <f t="shared" si="16"/>
        <v>32</v>
      </c>
      <c r="AP19" s="9"/>
      <c r="AQ19" s="51"/>
      <c r="AR19" s="11"/>
      <c r="AS19" s="11"/>
    </row>
    <row r="20" spans="1:46" x14ac:dyDescent="0.25">
      <c r="A20" s="200"/>
      <c r="B20" s="3" t="s">
        <v>12</v>
      </c>
      <c r="C20" s="3"/>
      <c r="D20" s="3" t="s">
        <v>75</v>
      </c>
      <c r="E20" s="3" t="s">
        <v>33</v>
      </c>
      <c r="F20" s="6">
        <v>43</v>
      </c>
      <c r="G20" s="6"/>
      <c r="H20" s="203"/>
      <c r="I20" s="3">
        <v>9</v>
      </c>
      <c r="J20" s="3">
        <f t="shared" si="0"/>
        <v>360</v>
      </c>
      <c r="K20" s="4">
        <f t="shared" si="1"/>
        <v>78.181818181818187</v>
      </c>
      <c r="L20" s="200"/>
      <c r="M20" s="3">
        <v>11</v>
      </c>
      <c r="N20" s="3">
        <f t="shared" si="2"/>
        <v>330</v>
      </c>
      <c r="O20" s="4">
        <f t="shared" si="3"/>
        <v>78.833333333333343</v>
      </c>
      <c r="P20" s="200"/>
      <c r="Q20" s="3">
        <v>3</v>
      </c>
      <c r="R20" s="3">
        <f t="shared" si="4"/>
        <v>120</v>
      </c>
      <c r="S20" s="4">
        <f t="shared" si="5"/>
        <v>26.875</v>
      </c>
      <c r="T20" s="228"/>
      <c r="U20" s="3">
        <v>0</v>
      </c>
      <c r="V20" s="3">
        <f t="shared" si="12"/>
        <v>0</v>
      </c>
      <c r="W20" s="4">
        <f t="shared" si="6"/>
        <v>0</v>
      </c>
      <c r="X20" s="200"/>
      <c r="Y20" s="3">
        <v>0</v>
      </c>
      <c r="Z20" s="3">
        <f t="shared" si="13"/>
        <v>0</v>
      </c>
      <c r="AA20" s="4">
        <f t="shared" si="7"/>
        <v>0</v>
      </c>
      <c r="AB20" s="37"/>
      <c r="AC20" s="3">
        <v>9</v>
      </c>
      <c r="AD20" s="3">
        <f t="shared" si="8"/>
        <v>540</v>
      </c>
      <c r="AE20" s="3">
        <f t="shared" si="14"/>
        <v>387</v>
      </c>
      <c r="AF20" s="206"/>
      <c r="AG20" s="3">
        <v>0</v>
      </c>
      <c r="AH20" s="3">
        <f t="shared" si="9"/>
        <v>0</v>
      </c>
      <c r="AI20" s="6">
        <v>10</v>
      </c>
      <c r="AJ20" s="4">
        <f t="shared" si="10"/>
        <v>0</v>
      </c>
      <c r="AK20" s="209"/>
      <c r="AL20" s="6">
        <v>23</v>
      </c>
      <c r="AM20" s="4">
        <f t="shared" si="11"/>
        <v>22.5</v>
      </c>
      <c r="AN20" s="2">
        <f t="shared" si="15"/>
        <v>-0.5</v>
      </c>
      <c r="AO20" s="4">
        <f t="shared" si="16"/>
        <v>32</v>
      </c>
      <c r="AP20" s="9"/>
      <c r="AQ20" s="51"/>
      <c r="AR20" s="11"/>
      <c r="AS20" s="11"/>
      <c r="AT20" s="33"/>
    </row>
    <row r="21" spans="1:46" x14ac:dyDescent="0.25">
      <c r="A21" s="200"/>
      <c r="B21" s="3" t="s">
        <v>13</v>
      </c>
      <c r="C21" s="3"/>
      <c r="D21" s="3" t="s">
        <v>75</v>
      </c>
      <c r="E21" s="3" t="s">
        <v>33</v>
      </c>
      <c r="F21" s="6">
        <v>43</v>
      </c>
      <c r="G21" s="6"/>
      <c r="H21" s="203"/>
      <c r="I21" s="3">
        <v>9</v>
      </c>
      <c r="J21" s="3">
        <f t="shared" si="0"/>
        <v>360</v>
      </c>
      <c r="K21" s="4">
        <f t="shared" si="1"/>
        <v>78.181818181818187</v>
      </c>
      <c r="L21" s="200"/>
      <c r="M21" s="3">
        <v>11</v>
      </c>
      <c r="N21" s="3">
        <f t="shared" si="2"/>
        <v>330</v>
      </c>
      <c r="O21" s="4">
        <f t="shared" si="3"/>
        <v>78.833333333333343</v>
      </c>
      <c r="P21" s="200"/>
      <c r="Q21" s="3">
        <v>3</v>
      </c>
      <c r="R21" s="3">
        <f t="shared" si="4"/>
        <v>120</v>
      </c>
      <c r="S21" s="4">
        <f t="shared" si="5"/>
        <v>26.875</v>
      </c>
      <c r="T21" s="228"/>
      <c r="U21" s="3">
        <v>0</v>
      </c>
      <c r="V21" s="3">
        <f t="shared" si="12"/>
        <v>0</v>
      </c>
      <c r="W21" s="4">
        <f t="shared" si="6"/>
        <v>0</v>
      </c>
      <c r="X21" s="200"/>
      <c r="Y21" s="3">
        <v>0</v>
      </c>
      <c r="Z21" s="3">
        <f t="shared" si="13"/>
        <v>0</v>
      </c>
      <c r="AA21" s="4">
        <f t="shared" si="7"/>
        <v>0</v>
      </c>
      <c r="AB21" s="37"/>
      <c r="AC21" s="3">
        <v>9</v>
      </c>
      <c r="AD21" s="3">
        <f t="shared" si="8"/>
        <v>540</v>
      </c>
      <c r="AE21" s="3">
        <f t="shared" si="14"/>
        <v>387</v>
      </c>
      <c r="AF21" s="206"/>
      <c r="AG21" s="3">
        <v>0</v>
      </c>
      <c r="AH21" s="3">
        <f t="shared" si="9"/>
        <v>0</v>
      </c>
      <c r="AI21" s="6">
        <v>10</v>
      </c>
      <c r="AJ21" s="4">
        <f t="shared" si="10"/>
        <v>0</v>
      </c>
      <c r="AK21" s="209"/>
      <c r="AL21" s="6">
        <v>23</v>
      </c>
      <c r="AM21" s="4">
        <f t="shared" si="11"/>
        <v>22.5</v>
      </c>
      <c r="AN21" s="2">
        <f t="shared" si="15"/>
        <v>-0.5</v>
      </c>
      <c r="AO21" s="4">
        <f t="shared" si="16"/>
        <v>32</v>
      </c>
      <c r="AP21" s="9"/>
      <c r="AQ21" s="51"/>
      <c r="AR21" s="11"/>
      <c r="AS21" s="11"/>
      <c r="AT21" s="33"/>
    </row>
    <row r="22" spans="1:46" x14ac:dyDescent="0.25">
      <c r="A22" s="200"/>
      <c r="B22" s="3" t="s">
        <v>14</v>
      </c>
      <c r="C22" s="3"/>
      <c r="D22" s="3" t="s">
        <v>75</v>
      </c>
      <c r="E22" s="3" t="s">
        <v>33</v>
      </c>
      <c r="F22" s="6">
        <v>43</v>
      </c>
      <c r="G22" s="6"/>
      <c r="H22" s="203"/>
      <c r="I22" s="3">
        <v>9</v>
      </c>
      <c r="J22" s="3">
        <f>I22*$I$12</f>
        <v>360</v>
      </c>
      <c r="K22" s="4">
        <f t="shared" si="1"/>
        <v>78.181818181818187</v>
      </c>
      <c r="L22" s="200"/>
      <c r="M22" s="3">
        <v>9</v>
      </c>
      <c r="N22" s="3">
        <f t="shared" si="2"/>
        <v>270</v>
      </c>
      <c r="O22" s="4">
        <f t="shared" si="3"/>
        <v>64.5</v>
      </c>
      <c r="P22" s="200"/>
      <c r="Q22" s="3">
        <v>3</v>
      </c>
      <c r="R22" s="3">
        <f t="shared" si="4"/>
        <v>120</v>
      </c>
      <c r="S22" s="4">
        <f t="shared" si="5"/>
        <v>26.875</v>
      </c>
      <c r="T22" s="228"/>
      <c r="U22" s="3">
        <v>0</v>
      </c>
      <c r="V22" s="3">
        <f t="shared" si="12"/>
        <v>0</v>
      </c>
      <c r="W22" s="4">
        <f t="shared" si="6"/>
        <v>0</v>
      </c>
      <c r="X22" s="200"/>
      <c r="Y22" s="3">
        <v>0</v>
      </c>
      <c r="Z22" s="3">
        <f t="shared" si="13"/>
        <v>0</v>
      </c>
      <c r="AA22" s="4">
        <f t="shared" si="7"/>
        <v>0</v>
      </c>
      <c r="AB22" s="37"/>
      <c r="AC22" s="3">
        <v>7</v>
      </c>
      <c r="AD22" s="3">
        <f t="shared" si="8"/>
        <v>420</v>
      </c>
      <c r="AE22" s="3">
        <f t="shared" si="14"/>
        <v>301</v>
      </c>
      <c r="AF22" s="206"/>
      <c r="AG22" s="3">
        <v>0</v>
      </c>
      <c r="AH22" s="3">
        <f t="shared" si="9"/>
        <v>0</v>
      </c>
      <c r="AI22" s="6">
        <v>10</v>
      </c>
      <c r="AJ22" s="4">
        <f t="shared" si="10"/>
        <v>0</v>
      </c>
      <c r="AK22" s="209"/>
      <c r="AL22" s="6">
        <v>20</v>
      </c>
      <c r="AM22" s="4">
        <f t="shared" si="11"/>
        <v>19.5</v>
      </c>
      <c r="AN22" s="2">
        <f t="shared" si="15"/>
        <v>-0.5</v>
      </c>
      <c r="AO22" s="4">
        <f t="shared" si="16"/>
        <v>28</v>
      </c>
      <c r="AP22" s="9"/>
      <c r="AQ22" s="51"/>
      <c r="AR22" s="11"/>
      <c r="AS22" s="11"/>
      <c r="AT22" s="33"/>
    </row>
    <row r="23" spans="1:46" x14ac:dyDescent="0.25">
      <c r="A23" s="200"/>
      <c r="B23" s="3" t="s">
        <v>92</v>
      </c>
      <c r="C23" s="3"/>
      <c r="D23" s="3" t="s">
        <v>75</v>
      </c>
      <c r="E23" s="3" t="s">
        <v>33</v>
      </c>
      <c r="F23" s="6">
        <v>43</v>
      </c>
      <c r="G23" s="6"/>
      <c r="H23" s="203"/>
      <c r="I23" s="3">
        <v>9</v>
      </c>
      <c r="J23" s="3">
        <f t="shared" si="0"/>
        <v>360</v>
      </c>
      <c r="K23" s="4">
        <f t="shared" si="1"/>
        <v>78.181818181818187</v>
      </c>
      <c r="L23" s="200"/>
      <c r="M23" s="3">
        <v>11</v>
      </c>
      <c r="N23" s="3">
        <f t="shared" si="2"/>
        <v>330</v>
      </c>
      <c r="O23" s="4">
        <f t="shared" si="3"/>
        <v>78.833333333333343</v>
      </c>
      <c r="P23" s="200"/>
      <c r="Q23" s="3">
        <v>3</v>
      </c>
      <c r="R23" s="3">
        <f t="shared" si="4"/>
        <v>120</v>
      </c>
      <c r="S23" s="4">
        <f t="shared" si="5"/>
        <v>26.875</v>
      </c>
      <c r="T23" s="228"/>
      <c r="U23" s="3">
        <v>0</v>
      </c>
      <c r="V23" s="3">
        <f t="shared" si="12"/>
        <v>0</v>
      </c>
      <c r="W23" s="4">
        <f t="shared" si="6"/>
        <v>0</v>
      </c>
      <c r="X23" s="200"/>
      <c r="Y23" s="3">
        <v>0</v>
      </c>
      <c r="Z23" s="3">
        <f t="shared" si="13"/>
        <v>0</v>
      </c>
      <c r="AA23" s="4">
        <f t="shared" si="7"/>
        <v>0</v>
      </c>
      <c r="AB23" s="37"/>
      <c r="AC23" s="3">
        <v>9</v>
      </c>
      <c r="AD23" s="3">
        <f t="shared" si="8"/>
        <v>540</v>
      </c>
      <c r="AE23" s="3">
        <f t="shared" si="14"/>
        <v>387</v>
      </c>
      <c r="AF23" s="206"/>
      <c r="AG23" s="3">
        <v>0</v>
      </c>
      <c r="AH23" s="3">
        <f t="shared" si="9"/>
        <v>0</v>
      </c>
      <c r="AI23" s="6">
        <v>10</v>
      </c>
      <c r="AJ23" s="4">
        <f t="shared" si="10"/>
        <v>0</v>
      </c>
      <c r="AK23" s="209"/>
      <c r="AL23" s="6">
        <v>23</v>
      </c>
      <c r="AM23" s="4">
        <f t="shared" si="11"/>
        <v>22.5</v>
      </c>
      <c r="AN23" s="2">
        <f t="shared" si="15"/>
        <v>-0.5</v>
      </c>
      <c r="AO23" s="4">
        <f t="shared" si="16"/>
        <v>32</v>
      </c>
      <c r="AP23" s="9"/>
      <c r="AQ23" s="51"/>
      <c r="AR23" s="11"/>
      <c r="AS23" s="11"/>
      <c r="AT23" s="33"/>
    </row>
    <row r="24" spans="1:46" x14ac:dyDescent="0.25">
      <c r="A24" s="200"/>
      <c r="B24" s="3" t="s">
        <v>15</v>
      </c>
      <c r="C24" s="3"/>
      <c r="D24" s="3" t="s">
        <v>103</v>
      </c>
      <c r="E24" s="3" t="s">
        <v>33</v>
      </c>
      <c r="F24" s="6">
        <v>38</v>
      </c>
      <c r="G24" s="6"/>
      <c r="H24" s="203"/>
      <c r="I24" s="3">
        <v>11</v>
      </c>
      <c r="J24" s="3">
        <f t="shared" si="0"/>
        <v>440</v>
      </c>
      <c r="K24" s="4">
        <f t="shared" si="1"/>
        <v>84.444444444444443</v>
      </c>
      <c r="L24" s="200"/>
      <c r="M24" s="3">
        <v>0</v>
      </c>
      <c r="N24" s="3">
        <f t="shared" si="2"/>
        <v>0</v>
      </c>
      <c r="O24" s="4">
        <f t="shared" si="3"/>
        <v>0</v>
      </c>
      <c r="P24" s="200"/>
      <c r="Q24" s="3">
        <v>3</v>
      </c>
      <c r="R24" s="3">
        <f t="shared" si="4"/>
        <v>120</v>
      </c>
      <c r="S24" s="4">
        <f t="shared" si="5"/>
        <v>23.75</v>
      </c>
      <c r="T24" s="228"/>
      <c r="U24" s="3">
        <v>0</v>
      </c>
      <c r="V24" s="3">
        <f t="shared" si="12"/>
        <v>0</v>
      </c>
      <c r="W24" s="4">
        <f t="shared" si="6"/>
        <v>0</v>
      </c>
      <c r="X24" s="200"/>
      <c r="Y24" s="3">
        <v>0</v>
      </c>
      <c r="Z24" s="3">
        <f t="shared" si="13"/>
        <v>0</v>
      </c>
      <c r="AA24" s="4">
        <f t="shared" si="7"/>
        <v>0</v>
      </c>
      <c r="AB24" s="37"/>
      <c r="AC24" s="3">
        <v>4</v>
      </c>
      <c r="AD24" s="3">
        <f t="shared" si="8"/>
        <v>240</v>
      </c>
      <c r="AE24" s="3">
        <f t="shared" si="14"/>
        <v>152</v>
      </c>
      <c r="AF24" s="206"/>
      <c r="AG24" s="3">
        <v>0</v>
      </c>
      <c r="AH24" s="3">
        <f t="shared" si="9"/>
        <v>0</v>
      </c>
      <c r="AI24" s="6">
        <v>10</v>
      </c>
      <c r="AJ24" s="4">
        <f t="shared" si="10"/>
        <v>0</v>
      </c>
      <c r="AK24" s="209"/>
      <c r="AL24" s="6">
        <v>13</v>
      </c>
      <c r="AM24" s="4">
        <f t="shared" si="11"/>
        <v>13.333333333333334</v>
      </c>
      <c r="AN24" s="2">
        <f t="shared" si="15"/>
        <v>0.33333333333333393</v>
      </c>
      <c r="AO24" s="4">
        <f t="shared" si="16"/>
        <v>18</v>
      </c>
      <c r="AP24" s="9"/>
      <c r="AQ24" s="51"/>
      <c r="AR24" s="11"/>
      <c r="AS24" s="11"/>
      <c r="AT24" s="33"/>
    </row>
    <row r="25" spans="1:46" x14ac:dyDescent="0.25">
      <c r="A25" s="200"/>
      <c r="B25" s="3" t="s">
        <v>16</v>
      </c>
      <c r="C25" s="3"/>
      <c r="D25" s="3" t="s">
        <v>103</v>
      </c>
      <c r="E25" s="3" t="s">
        <v>33</v>
      </c>
      <c r="F25" s="6">
        <v>38</v>
      </c>
      <c r="G25" s="6"/>
      <c r="H25" s="203"/>
      <c r="I25" s="3">
        <v>11</v>
      </c>
      <c r="J25" s="3">
        <f t="shared" si="0"/>
        <v>440</v>
      </c>
      <c r="K25" s="4">
        <f t="shared" si="1"/>
        <v>84.444444444444443</v>
      </c>
      <c r="L25" s="200"/>
      <c r="M25" s="3">
        <v>0</v>
      </c>
      <c r="N25" s="3">
        <f t="shared" si="2"/>
        <v>0</v>
      </c>
      <c r="O25" s="4">
        <f t="shared" si="3"/>
        <v>0</v>
      </c>
      <c r="P25" s="200"/>
      <c r="Q25" s="3">
        <v>3</v>
      </c>
      <c r="R25" s="3">
        <f t="shared" si="4"/>
        <v>120</v>
      </c>
      <c r="S25" s="4">
        <f t="shared" si="5"/>
        <v>23.75</v>
      </c>
      <c r="T25" s="228"/>
      <c r="U25" s="3">
        <v>0</v>
      </c>
      <c r="V25" s="3">
        <f t="shared" si="12"/>
        <v>0</v>
      </c>
      <c r="W25" s="4">
        <f t="shared" si="6"/>
        <v>0</v>
      </c>
      <c r="X25" s="200"/>
      <c r="Y25" s="3">
        <v>0</v>
      </c>
      <c r="Z25" s="3">
        <f t="shared" si="13"/>
        <v>0</v>
      </c>
      <c r="AA25" s="4">
        <f t="shared" si="7"/>
        <v>0</v>
      </c>
      <c r="AB25" s="37"/>
      <c r="AC25" s="3">
        <v>4</v>
      </c>
      <c r="AD25" s="3">
        <f t="shared" si="8"/>
        <v>240</v>
      </c>
      <c r="AE25" s="3">
        <f t="shared" si="14"/>
        <v>152</v>
      </c>
      <c r="AF25" s="206"/>
      <c r="AG25" s="3">
        <v>0</v>
      </c>
      <c r="AH25" s="3">
        <f t="shared" si="9"/>
        <v>0</v>
      </c>
      <c r="AI25" s="6">
        <v>10</v>
      </c>
      <c r="AJ25" s="4">
        <f t="shared" si="10"/>
        <v>0</v>
      </c>
      <c r="AK25" s="209"/>
      <c r="AL25" s="6">
        <v>13</v>
      </c>
      <c r="AM25" s="4">
        <f t="shared" si="11"/>
        <v>13.333333333333334</v>
      </c>
      <c r="AN25" s="2">
        <f t="shared" si="15"/>
        <v>0.33333333333333393</v>
      </c>
      <c r="AO25" s="4">
        <f t="shared" si="16"/>
        <v>18</v>
      </c>
      <c r="AP25" s="9"/>
      <c r="AQ25" s="51"/>
      <c r="AR25" s="11"/>
      <c r="AS25" s="11"/>
      <c r="AT25" s="33"/>
    </row>
    <row r="26" spans="1:46" x14ac:dyDescent="0.25">
      <c r="A26" s="200"/>
      <c r="B26" s="3" t="s">
        <v>18</v>
      </c>
      <c r="C26" s="3"/>
      <c r="D26" s="3" t="s">
        <v>103</v>
      </c>
      <c r="E26" s="3" t="s">
        <v>33</v>
      </c>
      <c r="F26" s="6">
        <v>38</v>
      </c>
      <c r="G26" s="6"/>
      <c r="H26" s="203"/>
      <c r="I26" s="3">
        <v>11</v>
      </c>
      <c r="J26" s="3">
        <f t="shared" si="0"/>
        <v>440</v>
      </c>
      <c r="K26" s="4">
        <f t="shared" si="1"/>
        <v>84.444444444444443</v>
      </c>
      <c r="L26" s="200"/>
      <c r="M26" s="3">
        <v>0</v>
      </c>
      <c r="N26" s="3">
        <f t="shared" si="2"/>
        <v>0</v>
      </c>
      <c r="O26" s="4">
        <f t="shared" si="3"/>
        <v>0</v>
      </c>
      <c r="P26" s="200"/>
      <c r="Q26" s="3">
        <v>3</v>
      </c>
      <c r="R26" s="3">
        <f t="shared" si="4"/>
        <v>120</v>
      </c>
      <c r="S26" s="4">
        <f t="shared" si="5"/>
        <v>23.75</v>
      </c>
      <c r="T26" s="228"/>
      <c r="U26" s="3">
        <v>0</v>
      </c>
      <c r="V26" s="3">
        <f t="shared" si="12"/>
        <v>0</v>
      </c>
      <c r="W26" s="4">
        <f t="shared" si="6"/>
        <v>0</v>
      </c>
      <c r="X26" s="200"/>
      <c r="Y26" s="3">
        <v>0</v>
      </c>
      <c r="Z26" s="3">
        <f t="shared" si="13"/>
        <v>0</v>
      </c>
      <c r="AA26" s="4">
        <f t="shared" si="7"/>
        <v>0</v>
      </c>
      <c r="AB26" s="37"/>
      <c r="AC26" s="3">
        <v>4</v>
      </c>
      <c r="AD26" s="3">
        <f t="shared" si="8"/>
        <v>240</v>
      </c>
      <c r="AE26" s="4">
        <f t="shared" si="14"/>
        <v>152</v>
      </c>
      <c r="AF26" s="206"/>
      <c r="AG26" s="3">
        <v>0</v>
      </c>
      <c r="AH26" s="3">
        <f t="shared" si="9"/>
        <v>0</v>
      </c>
      <c r="AI26" s="6">
        <v>10</v>
      </c>
      <c r="AJ26" s="4">
        <f t="shared" si="10"/>
        <v>0</v>
      </c>
      <c r="AK26" s="210"/>
      <c r="AL26" s="6">
        <v>13</v>
      </c>
      <c r="AM26" s="4">
        <f>(R26+N26+J26+AD26+AH26+Z26+V26)/60</f>
        <v>13.333333333333334</v>
      </c>
      <c r="AN26" s="2">
        <f t="shared" si="15"/>
        <v>0.33333333333333393</v>
      </c>
      <c r="AO26" s="4">
        <f t="shared" si="16"/>
        <v>18</v>
      </c>
      <c r="AP26" s="9"/>
      <c r="AQ26" s="51"/>
      <c r="AR26" s="11"/>
      <c r="AS26" s="11"/>
      <c r="AT26" s="33"/>
    </row>
    <row r="27" spans="1:46" x14ac:dyDescent="0.25">
      <c r="A27" s="200"/>
      <c r="B27" s="3" t="s">
        <v>26</v>
      </c>
      <c r="C27" s="3"/>
      <c r="D27" s="3" t="s">
        <v>27</v>
      </c>
      <c r="E27" s="3" t="s">
        <v>28</v>
      </c>
      <c r="F27" s="6">
        <v>43</v>
      </c>
      <c r="G27" s="6"/>
      <c r="H27" s="203"/>
      <c r="I27" s="3">
        <v>0</v>
      </c>
      <c r="J27" s="3">
        <f t="shared" si="0"/>
        <v>0</v>
      </c>
      <c r="K27" s="4">
        <f t="shared" si="1"/>
        <v>0</v>
      </c>
      <c r="L27" s="200"/>
      <c r="M27" s="3">
        <v>0</v>
      </c>
      <c r="N27" s="3">
        <f t="shared" si="2"/>
        <v>0</v>
      </c>
      <c r="O27" s="4">
        <f t="shared" si="3"/>
        <v>0</v>
      </c>
      <c r="P27" s="200"/>
      <c r="Q27" s="3">
        <v>0</v>
      </c>
      <c r="R27" s="3">
        <f t="shared" si="4"/>
        <v>0</v>
      </c>
      <c r="S27" s="4">
        <f t="shared" si="5"/>
        <v>0</v>
      </c>
      <c r="T27" s="228"/>
      <c r="U27" s="4">
        <f>AL27-AC27</f>
        <v>15.399999999999999</v>
      </c>
      <c r="V27" s="3">
        <f t="shared" si="12"/>
        <v>923.99999999999989</v>
      </c>
      <c r="W27" s="4">
        <f t="shared" si="6"/>
        <v>64.604878048780478</v>
      </c>
      <c r="X27" s="200"/>
      <c r="Y27" s="3">
        <v>0</v>
      </c>
      <c r="Z27" s="3">
        <f t="shared" si="13"/>
        <v>0</v>
      </c>
      <c r="AA27" s="4">
        <f t="shared" si="7"/>
        <v>0</v>
      </c>
      <c r="AB27" s="37"/>
      <c r="AC27" s="23">
        <v>3</v>
      </c>
      <c r="AD27" s="3">
        <f>AC27*$AC$12</f>
        <v>180</v>
      </c>
      <c r="AE27" s="4">
        <f t="shared" si="14"/>
        <v>129</v>
      </c>
      <c r="AF27" s="206"/>
      <c r="AG27" s="3">
        <v>0</v>
      </c>
      <c r="AH27" s="3">
        <f t="shared" si="9"/>
        <v>0</v>
      </c>
      <c r="AI27" s="6">
        <v>10</v>
      </c>
      <c r="AJ27" s="4">
        <f t="shared" si="10"/>
        <v>0</v>
      </c>
      <c r="AK27" s="18"/>
      <c r="AL27" s="22">
        <f t="shared" ref="AL27:AL41" si="17">AT27*1.15</f>
        <v>18.399999999999999</v>
      </c>
      <c r="AM27" s="4">
        <f t="shared" ref="AM27:AM58" si="18">(R27+N27+J27+AD27+AH27+Z27+V27)/60</f>
        <v>18.399999999999999</v>
      </c>
      <c r="AN27" s="2"/>
      <c r="AO27" s="4">
        <f t="shared" si="16"/>
        <v>18.399999999999999</v>
      </c>
      <c r="AP27" s="19"/>
      <c r="AQ27" s="51"/>
      <c r="AR27" s="11"/>
      <c r="AS27" s="11"/>
      <c r="AT27" s="34">
        <v>16</v>
      </c>
    </row>
    <row r="28" spans="1:46" x14ac:dyDescent="0.25">
      <c r="A28" s="200"/>
      <c r="B28" s="3" t="s">
        <v>30</v>
      </c>
      <c r="C28" s="3"/>
      <c r="D28" s="3" t="s">
        <v>27</v>
      </c>
      <c r="E28" s="3" t="s">
        <v>28</v>
      </c>
      <c r="F28" s="6">
        <v>43</v>
      </c>
      <c r="G28" s="6"/>
      <c r="H28" s="203"/>
      <c r="I28" s="3">
        <v>0</v>
      </c>
      <c r="J28" s="3">
        <f t="shared" si="0"/>
        <v>0</v>
      </c>
      <c r="K28" s="4">
        <f t="shared" si="1"/>
        <v>0</v>
      </c>
      <c r="L28" s="200"/>
      <c r="M28" s="3">
        <v>0</v>
      </c>
      <c r="N28" s="3">
        <f t="shared" si="2"/>
        <v>0</v>
      </c>
      <c r="O28" s="4">
        <f t="shared" si="3"/>
        <v>0</v>
      </c>
      <c r="P28" s="200"/>
      <c r="Q28" s="3">
        <v>0</v>
      </c>
      <c r="R28" s="3">
        <f t="shared" si="4"/>
        <v>0</v>
      </c>
      <c r="S28" s="4">
        <f t="shared" si="5"/>
        <v>0</v>
      </c>
      <c r="T28" s="228"/>
      <c r="U28" s="4">
        <v>5</v>
      </c>
      <c r="V28" s="3">
        <f t="shared" si="12"/>
        <v>300</v>
      </c>
      <c r="W28" s="4">
        <f t="shared" si="6"/>
        <v>20.975609756097562</v>
      </c>
      <c r="X28" s="200"/>
      <c r="Y28" s="3">
        <v>0</v>
      </c>
      <c r="Z28" s="3">
        <f t="shared" si="13"/>
        <v>0</v>
      </c>
      <c r="AA28" s="4">
        <f t="shared" si="7"/>
        <v>0</v>
      </c>
      <c r="AB28" s="37"/>
      <c r="AC28" s="23">
        <v>3</v>
      </c>
      <c r="AD28" s="3">
        <f t="shared" si="8"/>
        <v>180</v>
      </c>
      <c r="AE28" s="4">
        <f t="shared" si="14"/>
        <v>129</v>
      </c>
      <c r="AF28" s="206"/>
      <c r="AG28" s="3">
        <v>1</v>
      </c>
      <c r="AH28" s="3">
        <f t="shared" si="9"/>
        <v>180</v>
      </c>
      <c r="AI28" s="6">
        <v>10</v>
      </c>
      <c r="AJ28" s="4">
        <f t="shared" si="10"/>
        <v>86</v>
      </c>
      <c r="AK28" s="18"/>
      <c r="AL28" s="22">
        <f t="shared" si="17"/>
        <v>23</v>
      </c>
      <c r="AM28" s="4">
        <f t="shared" si="18"/>
        <v>11</v>
      </c>
      <c r="AN28" s="2"/>
      <c r="AO28" s="4">
        <f t="shared" si="16"/>
        <v>9</v>
      </c>
      <c r="AP28" s="19"/>
      <c r="AQ28" s="51"/>
      <c r="AR28" s="11"/>
      <c r="AS28" s="11"/>
      <c r="AT28" s="34">
        <v>20</v>
      </c>
    </row>
    <row r="29" spans="1:46" x14ac:dyDescent="0.25">
      <c r="A29" s="200"/>
      <c r="B29" s="3" t="s">
        <v>31</v>
      </c>
      <c r="C29" s="3"/>
      <c r="D29" s="3" t="s">
        <v>27</v>
      </c>
      <c r="E29" s="3" t="s">
        <v>28</v>
      </c>
      <c r="F29" s="6">
        <v>43</v>
      </c>
      <c r="G29" s="6"/>
      <c r="H29" s="203"/>
      <c r="I29" s="3">
        <v>0</v>
      </c>
      <c r="J29" s="3">
        <f t="shared" si="0"/>
        <v>0</v>
      </c>
      <c r="K29" s="4">
        <f t="shared" si="1"/>
        <v>0</v>
      </c>
      <c r="L29" s="200"/>
      <c r="M29" s="3">
        <v>0</v>
      </c>
      <c r="N29" s="3">
        <f t="shared" si="2"/>
        <v>0</v>
      </c>
      <c r="O29" s="4">
        <f t="shared" si="3"/>
        <v>0</v>
      </c>
      <c r="P29" s="200"/>
      <c r="Q29" s="3">
        <v>0</v>
      </c>
      <c r="R29" s="3">
        <f t="shared" si="4"/>
        <v>0</v>
      </c>
      <c r="S29" s="4">
        <f t="shared" si="5"/>
        <v>0</v>
      </c>
      <c r="T29" s="228"/>
      <c r="U29" s="4">
        <f t="shared" ref="U29:U48" si="19">AL29-AC29</f>
        <v>20</v>
      </c>
      <c r="V29" s="3">
        <f t="shared" si="12"/>
        <v>1200</v>
      </c>
      <c r="W29" s="4">
        <f t="shared" si="6"/>
        <v>83.902439024390247</v>
      </c>
      <c r="X29" s="200"/>
      <c r="Y29" s="3">
        <v>0</v>
      </c>
      <c r="Z29" s="3">
        <f t="shared" si="13"/>
        <v>0</v>
      </c>
      <c r="AA29" s="4">
        <f t="shared" si="7"/>
        <v>0</v>
      </c>
      <c r="AB29" s="37"/>
      <c r="AC29" s="23">
        <v>3</v>
      </c>
      <c r="AD29" s="3">
        <f t="shared" si="8"/>
        <v>180</v>
      </c>
      <c r="AE29" s="4">
        <f t="shared" si="14"/>
        <v>129</v>
      </c>
      <c r="AF29" s="206"/>
      <c r="AG29" s="3">
        <v>0</v>
      </c>
      <c r="AH29" s="3">
        <f t="shared" si="9"/>
        <v>0</v>
      </c>
      <c r="AI29" s="6">
        <v>10</v>
      </c>
      <c r="AJ29" s="4">
        <f t="shared" si="10"/>
        <v>0</v>
      </c>
      <c r="AK29" s="18"/>
      <c r="AL29" s="22">
        <f t="shared" si="17"/>
        <v>23</v>
      </c>
      <c r="AM29" s="4">
        <f t="shared" si="18"/>
        <v>23</v>
      </c>
      <c r="AN29" s="2"/>
      <c r="AO29" s="4">
        <f t="shared" si="16"/>
        <v>23</v>
      </c>
      <c r="AP29" s="19"/>
      <c r="AQ29" s="51"/>
      <c r="AR29" s="11"/>
      <c r="AS29" s="11"/>
      <c r="AT29" s="34">
        <v>20</v>
      </c>
    </row>
    <row r="30" spans="1:46" x14ac:dyDescent="0.25">
      <c r="A30" s="200"/>
      <c r="B30" s="3" t="s">
        <v>34</v>
      </c>
      <c r="C30" s="3"/>
      <c r="D30" s="3" t="s">
        <v>27</v>
      </c>
      <c r="E30" s="3" t="s">
        <v>28</v>
      </c>
      <c r="F30" s="6">
        <v>43</v>
      </c>
      <c r="G30" s="6"/>
      <c r="H30" s="203"/>
      <c r="I30" s="3">
        <v>0</v>
      </c>
      <c r="J30" s="3">
        <f t="shared" si="0"/>
        <v>0</v>
      </c>
      <c r="K30" s="4">
        <f t="shared" si="1"/>
        <v>0</v>
      </c>
      <c r="L30" s="200"/>
      <c r="M30" s="3">
        <v>0</v>
      </c>
      <c r="N30" s="3">
        <f t="shared" si="2"/>
        <v>0</v>
      </c>
      <c r="O30" s="4">
        <f t="shared" si="3"/>
        <v>0</v>
      </c>
      <c r="P30" s="200"/>
      <c r="Q30" s="3">
        <v>0</v>
      </c>
      <c r="R30" s="3">
        <f t="shared" si="4"/>
        <v>0</v>
      </c>
      <c r="S30" s="4">
        <f t="shared" si="5"/>
        <v>0</v>
      </c>
      <c r="T30" s="228"/>
      <c r="U30" s="4">
        <v>10</v>
      </c>
      <c r="V30" s="3">
        <f t="shared" si="12"/>
        <v>600</v>
      </c>
      <c r="W30" s="4">
        <f t="shared" si="6"/>
        <v>41.951219512195124</v>
      </c>
      <c r="X30" s="200"/>
      <c r="Y30" s="3">
        <v>0</v>
      </c>
      <c r="Z30" s="3">
        <f t="shared" si="13"/>
        <v>0</v>
      </c>
      <c r="AA30" s="4">
        <f t="shared" si="7"/>
        <v>0</v>
      </c>
      <c r="AB30" s="37"/>
      <c r="AC30" s="23">
        <v>3</v>
      </c>
      <c r="AD30" s="3">
        <f t="shared" si="8"/>
        <v>180</v>
      </c>
      <c r="AE30" s="4">
        <f t="shared" si="14"/>
        <v>129</v>
      </c>
      <c r="AF30" s="206"/>
      <c r="AG30" s="3">
        <v>1</v>
      </c>
      <c r="AH30" s="3">
        <f t="shared" si="9"/>
        <v>180</v>
      </c>
      <c r="AI30" s="6">
        <v>10</v>
      </c>
      <c r="AJ30" s="4">
        <f t="shared" si="10"/>
        <v>86</v>
      </c>
      <c r="AK30" s="18"/>
      <c r="AL30" s="22">
        <f t="shared" si="17"/>
        <v>23</v>
      </c>
      <c r="AM30" s="4">
        <f t="shared" si="18"/>
        <v>16</v>
      </c>
      <c r="AN30" s="2"/>
      <c r="AO30" s="4">
        <f t="shared" si="16"/>
        <v>14</v>
      </c>
      <c r="AP30" s="19"/>
      <c r="AQ30" s="51"/>
      <c r="AR30" s="11"/>
      <c r="AS30" s="11"/>
      <c r="AT30" s="34">
        <v>20</v>
      </c>
    </row>
    <row r="31" spans="1:46" x14ac:dyDescent="0.25">
      <c r="A31" s="200"/>
      <c r="B31" s="3" t="s">
        <v>38</v>
      </c>
      <c r="C31" s="3"/>
      <c r="D31" s="3" t="s">
        <v>27</v>
      </c>
      <c r="E31" s="3" t="s">
        <v>28</v>
      </c>
      <c r="F31" s="6">
        <v>43</v>
      </c>
      <c r="G31" s="6"/>
      <c r="H31" s="203"/>
      <c r="I31" s="3">
        <v>0</v>
      </c>
      <c r="J31" s="3">
        <f t="shared" si="0"/>
        <v>0</v>
      </c>
      <c r="K31" s="4">
        <f t="shared" si="1"/>
        <v>0</v>
      </c>
      <c r="L31" s="200"/>
      <c r="M31" s="3">
        <v>0</v>
      </c>
      <c r="N31" s="3">
        <f t="shared" si="2"/>
        <v>0</v>
      </c>
      <c r="O31" s="4">
        <f t="shared" si="3"/>
        <v>0</v>
      </c>
      <c r="P31" s="200"/>
      <c r="Q31" s="3">
        <v>0</v>
      </c>
      <c r="R31" s="3">
        <f t="shared" si="4"/>
        <v>0</v>
      </c>
      <c r="S31" s="4">
        <f t="shared" si="5"/>
        <v>0</v>
      </c>
      <c r="T31" s="228"/>
      <c r="U31" s="4">
        <v>16</v>
      </c>
      <c r="V31" s="3">
        <f t="shared" si="12"/>
        <v>960</v>
      </c>
      <c r="W31" s="4">
        <f t="shared" si="6"/>
        <v>67.121951219512198</v>
      </c>
      <c r="X31" s="200"/>
      <c r="Y31" s="3">
        <v>0</v>
      </c>
      <c r="Z31" s="3">
        <f t="shared" si="13"/>
        <v>0</v>
      </c>
      <c r="AA31" s="4">
        <f t="shared" si="7"/>
        <v>0</v>
      </c>
      <c r="AB31" s="37"/>
      <c r="AC31" s="23">
        <v>3</v>
      </c>
      <c r="AD31" s="3">
        <f t="shared" si="8"/>
        <v>180</v>
      </c>
      <c r="AE31" s="4">
        <f t="shared" si="14"/>
        <v>129</v>
      </c>
      <c r="AF31" s="206"/>
      <c r="AG31" s="3">
        <v>0</v>
      </c>
      <c r="AH31" s="3">
        <f t="shared" si="9"/>
        <v>0</v>
      </c>
      <c r="AI31" s="6">
        <v>10</v>
      </c>
      <c r="AJ31" s="4">
        <f t="shared" si="10"/>
        <v>0</v>
      </c>
      <c r="AK31" s="18"/>
      <c r="AL31" s="22">
        <v>19</v>
      </c>
      <c r="AM31" s="4">
        <f t="shared" si="18"/>
        <v>19</v>
      </c>
      <c r="AN31" s="2"/>
      <c r="AO31" s="4">
        <f t="shared" si="16"/>
        <v>19</v>
      </c>
      <c r="AP31" s="19"/>
      <c r="AQ31" s="51"/>
      <c r="AR31" s="11"/>
      <c r="AS31" s="11"/>
      <c r="AT31" s="34">
        <v>18</v>
      </c>
    </row>
    <row r="32" spans="1:46" x14ac:dyDescent="0.25">
      <c r="A32" s="200"/>
      <c r="B32" s="3" t="s">
        <v>43</v>
      </c>
      <c r="C32" s="3"/>
      <c r="D32" s="3" t="s">
        <v>27</v>
      </c>
      <c r="E32" s="3" t="s">
        <v>28</v>
      </c>
      <c r="F32" s="6">
        <v>43</v>
      </c>
      <c r="G32" s="6"/>
      <c r="H32" s="203"/>
      <c r="I32" s="3">
        <v>0</v>
      </c>
      <c r="J32" s="3">
        <f t="shared" si="0"/>
        <v>0</v>
      </c>
      <c r="K32" s="4">
        <f t="shared" si="1"/>
        <v>0</v>
      </c>
      <c r="L32" s="200"/>
      <c r="M32" s="3">
        <v>0</v>
      </c>
      <c r="N32" s="3">
        <f t="shared" si="2"/>
        <v>0</v>
      </c>
      <c r="O32" s="4">
        <f t="shared" si="3"/>
        <v>0</v>
      </c>
      <c r="P32" s="200"/>
      <c r="Q32" s="3">
        <v>0</v>
      </c>
      <c r="R32" s="3">
        <f t="shared" si="4"/>
        <v>0</v>
      </c>
      <c r="S32" s="4">
        <f t="shared" si="5"/>
        <v>0</v>
      </c>
      <c r="T32" s="228"/>
      <c r="U32" s="4">
        <f>AL32-AC32</f>
        <v>11.799999999999999</v>
      </c>
      <c r="V32" s="3">
        <f t="shared" si="12"/>
        <v>707.99999999999989</v>
      </c>
      <c r="W32" s="4">
        <f t="shared" si="6"/>
        <v>49.502439024390242</v>
      </c>
      <c r="X32" s="200"/>
      <c r="Y32" s="3">
        <v>0</v>
      </c>
      <c r="Z32" s="3">
        <f t="shared" si="13"/>
        <v>0</v>
      </c>
      <c r="AA32" s="4">
        <f t="shared" si="7"/>
        <v>0</v>
      </c>
      <c r="AB32" s="37"/>
      <c r="AC32" s="23">
        <v>2</v>
      </c>
      <c r="AD32" s="3">
        <f t="shared" si="8"/>
        <v>120</v>
      </c>
      <c r="AE32" s="4">
        <f t="shared" si="14"/>
        <v>86</v>
      </c>
      <c r="AF32" s="206"/>
      <c r="AG32" s="3">
        <v>0</v>
      </c>
      <c r="AH32" s="3">
        <f t="shared" si="9"/>
        <v>0</v>
      </c>
      <c r="AI32" s="6">
        <v>10</v>
      </c>
      <c r="AJ32" s="4">
        <f t="shared" si="10"/>
        <v>0</v>
      </c>
      <c r="AK32" s="18"/>
      <c r="AL32" s="22">
        <f t="shared" si="17"/>
        <v>13.799999999999999</v>
      </c>
      <c r="AM32" s="4">
        <f t="shared" si="18"/>
        <v>13.799999999999999</v>
      </c>
      <c r="AN32" s="2"/>
      <c r="AO32" s="4">
        <f t="shared" si="16"/>
        <v>13.799999999999999</v>
      </c>
      <c r="AP32" s="19"/>
      <c r="AQ32" s="51"/>
      <c r="AR32" s="11"/>
      <c r="AS32" s="11"/>
      <c r="AT32" s="34">
        <v>12</v>
      </c>
    </row>
    <row r="33" spans="1:46" x14ac:dyDescent="0.25">
      <c r="A33" s="200"/>
      <c r="B33" s="3" t="s">
        <v>44</v>
      </c>
      <c r="C33" s="3"/>
      <c r="D33" s="3" t="s">
        <v>27</v>
      </c>
      <c r="E33" s="3" t="s">
        <v>28</v>
      </c>
      <c r="F33" s="6">
        <v>43</v>
      </c>
      <c r="G33" s="6"/>
      <c r="H33" s="203"/>
      <c r="I33" s="3">
        <v>0</v>
      </c>
      <c r="J33" s="3">
        <f t="shared" si="0"/>
        <v>0</v>
      </c>
      <c r="K33" s="4">
        <f t="shared" si="1"/>
        <v>0</v>
      </c>
      <c r="L33" s="200"/>
      <c r="M33" s="3">
        <v>0</v>
      </c>
      <c r="N33" s="3">
        <f t="shared" si="2"/>
        <v>0</v>
      </c>
      <c r="O33" s="4">
        <f t="shared" si="3"/>
        <v>0</v>
      </c>
      <c r="P33" s="200"/>
      <c r="Q33" s="3">
        <v>0</v>
      </c>
      <c r="R33" s="3">
        <f t="shared" si="4"/>
        <v>0</v>
      </c>
      <c r="S33" s="4">
        <f t="shared" si="5"/>
        <v>0</v>
      </c>
      <c r="T33" s="228"/>
      <c r="U33" s="4">
        <v>12.25</v>
      </c>
      <c r="V33" s="3">
        <f t="shared" si="12"/>
        <v>735</v>
      </c>
      <c r="W33" s="4">
        <f t="shared" si="6"/>
        <v>51.390243902439025</v>
      </c>
      <c r="X33" s="200"/>
      <c r="Y33" s="3">
        <v>0</v>
      </c>
      <c r="Z33" s="3">
        <f t="shared" si="13"/>
        <v>0</v>
      </c>
      <c r="AA33" s="4">
        <f t="shared" si="7"/>
        <v>0</v>
      </c>
      <c r="AB33" s="37"/>
      <c r="AC33" s="23">
        <v>2</v>
      </c>
      <c r="AD33" s="3">
        <f t="shared" si="8"/>
        <v>120</v>
      </c>
      <c r="AE33" s="4">
        <f t="shared" si="14"/>
        <v>86</v>
      </c>
      <c r="AF33" s="206"/>
      <c r="AG33" s="3">
        <v>0</v>
      </c>
      <c r="AH33" s="3">
        <f t="shared" si="9"/>
        <v>0</v>
      </c>
      <c r="AI33" s="6">
        <v>10</v>
      </c>
      <c r="AJ33" s="4">
        <f t="shared" si="10"/>
        <v>0</v>
      </c>
      <c r="AK33" s="18"/>
      <c r="AL33" s="22">
        <f t="shared" si="17"/>
        <v>13.799999999999999</v>
      </c>
      <c r="AM33" s="4">
        <f t="shared" si="18"/>
        <v>14.25</v>
      </c>
      <c r="AN33" s="2"/>
      <c r="AO33" s="4">
        <f t="shared" si="16"/>
        <v>14.25</v>
      </c>
      <c r="AP33" s="19"/>
      <c r="AQ33" s="51"/>
      <c r="AR33" s="11"/>
      <c r="AS33" s="11"/>
      <c r="AT33" s="34">
        <v>12</v>
      </c>
    </row>
    <row r="34" spans="1:46" x14ac:dyDescent="0.25">
      <c r="A34" s="200"/>
      <c r="B34" s="3" t="s">
        <v>46</v>
      </c>
      <c r="C34" s="3"/>
      <c r="D34" s="3" t="s">
        <v>27</v>
      </c>
      <c r="E34" s="3" t="s">
        <v>28</v>
      </c>
      <c r="F34" s="6">
        <v>43</v>
      </c>
      <c r="G34" s="6"/>
      <c r="H34" s="203"/>
      <c r="I34" s="3">
        <v>0</v>
      </c>
      <c r="J34" s="3">
        <f t="shared" si="0"/>
        <v>0</v>
      </c>
      <c r="K34" s="4">
        <f t="shared" si="1"/>
        <v>0</v>
      </c>
      <c r="L34" s="200"/>
      <c r="M34" s="3">
        <v>0</v>
      </c>
      <c r="N34" s="3">
        <f t="shared" si="2"/>
        <v>0</v>
      </c>
      <c r="O34" s="4">
        <f t="shared" si="3"/>
        <v>0</v>
      </c>
      <c r="P34" s="200"/>
      <c r="Q34" s="3">
        <v>0</v>
      </c>
      <c r="R34" s="3">
        <f t="shared" si="4"/>
        <v>0</v>
      </c>
      <c r="S34" s="4">
        <f t="shared" si="5"/>
        <v>0</v>
      </c>
      <c r="T34" s="228"/>
      <c r="U34" s="4">
        <f t="shared" si="19"/>
        <v>14.25</v>
      </c>
      <c r="V34" s="3">
        <f t="shared" si="12"/>
        <v>855</v>
      </c>
      <c r="W34" s="4">
        <f t="shared" si="6"/>
        <v>59.780487804878049</v>
      </c>
      <c r="X34" s="200"/>
      <c r="Y34" s="3">
        <v>0</v>
      </c>
      <c r="Z34" s="3">
        <f t="shared" si="13"/>
        <v>0</v>
      </c>
      <c r="AA34" s="4">
        <f t="shared" si="7"/>
        <v>0</v>
      </c>
      <c r="AB34" s="37"/>
      <c r="AC34" s="23">
        <v>3</v>
      </c>
      <c r="AD34" s="3">
        <f t="shared" si="8"/>
        <v>180</v>
      </c>
      <c r="AE34" s="4">
        <f t="shared" si="14"/>
        <v>129</v>
      </c>
      <c r="AF34" s="206"/>
      <c r="AG34" s="3">
        <v>0</v>
      </c>
      <c r="AH34" s="3">
        <f t="shared" si="9"/>
        <v>0</v>
      </c>
      <c r="AI34" s="6">
        <v>10</v>
      </c>
      <c r="AJ34" s="4">
        <f t="shared" si="10"/>
        <v>0</v>
      </c>
      <c r="AK34" s="18"/>
      <c r="AL34" s="22">
        <f t="shared" si="17"/>
        <v>17.25</v>
      </c>
      <c r="AM34" s="4">
        <f t="shared" si="18"/>
        <v>17.25</v>
      </c>
      <c r="AN34" s="2"/>
      <c r="AO34" s="4">
        <f t="shared" si="16"/>
        <v>17.25</v>
      </c>
      <c r="AP34" s="19"/>
      <c r="AQ34" s="51"/>
      <c r="AR34" s="11"/>
      <c r="AS34" s="11"/>
      <c r="AT34" s="34">
        <v>15</v>
      </c>
    </row>
    <row r="35" spans="1:46" x14ac:dyDescent="0.25">
      <c r="A35" s="200"/>
      <c r="B35" s="3" t="s">
        <v>48</v>
      </c>
      <c r="C35" s="3"/>
      <c r="D35" s="3" t="s">
        <v>27</v>
      </c>
      <c r="E35" s="3" t="s">
        <v>28</v>
      </c>
      <c r="F35" s="6">
        <v>43</v>
      </c>
      <c r="G35" s="6"/>
      <c r="H35" s="203"/>
      <c r="I35" s="3">
        <v>0</v>
      </c>
      <c r="J35" s="3">
        <f t="shared" si="0"/>
        <v>0</v>
      </c>
      <c r="K35" s="4">
        <f t="shared" si="1"/>
        <v>0</v>
      </c>
      <c r="L35" s="200"/>
      <c r="M35" s="3">
        <v>0</v>
      </c>
      <c r="N35" s="3">
        <f t="shared" si="2"/>
        <v>0</v>
      </c>
      <c r="O35" s="4">
        <f t="shared" si="3"/>
        <v>0</v>
      </c>
      <c r="P35" s="200"/>
      <c r="Q35" s="3">
        <v>0</v>
      </c>
      <c r="R35" s="3">
        <f t="shared" si="4"/>
        <v>0</v>
      </c>
      <c r="S35" s="4">
        <f t="shared" si="5"/>
        <v>0</v>
      </c>
      <c r="T35" s="228"/>
      <c r="U35" s="4">
        <f t="shared" si="19"/>
        <v>20</v>
      </c>
      <c r="V35" s="3">
        <f t="shared" si="12"/>
        <v>1200</v>
      </c>
      <c r="W35" s="4">
        <f t="shared" si="6"/>
        <v>83.902439024390247</v>
      </c>
      <c r="X35" s="200"/>
      <c r="Y35" s="3">
        <v>0</v>
      </c>
      <c r="Z35" s="3">
        <f t="shared" si="13"/>
        <v>0</v>
      </c>
      <c r="AA35" s="4">
        <f t="shared" si="7"/>
        <v>0</v>
      </c>
      <c r="AB35" s="37"/>
      <c r="AC35" s="23">
        <v>3</v>
      </c>
      <c r="AD35" s="3">
        <f t="shared" si="8"/>
        <v>180</v>
      </c>
      <c r="AE35" s="4">
        <f t="shared" si="14"/>
        <v>129</v>
      </c>
      <c r="AF35" s="206"/>
      <c r="AG35" s="3">
        <v>0</v>
      </c>
      <c r="AH35" s="3">
        <f t="shared" si="9"/>
        <v>0</v>
      </c>
      <c r="AI35" s="6">
        <v>10</v>
      </c>
      <c r="AJ35" s="4">
        <f t="shared" si="10"/>
        <v>0</v>
      </c>
      <c r="AK35" s="18"/>
      <c r="AL35" s="22">
        <f t="shared" si="17"/>
        <v>23</v>
      </c>
      <c r="AM35" s="4">
        <f t="shared" si="18"/>
        <v>23</v>
      </c>
      <c r="AN35" s="2"/>
      <c r="AO35" s="4">
        <f t="shared" si="16"/>
        <v>23</v>
      </c>
      <c r="AP35" s="19"/>
      <c r="AQ35" s="51"/>
      <c r="AR35" s="11"/>
      <c r="AS35" s="11"/>
      <c r="AT35" s="34">
        <v>20</v>
      </c>
    </row>
    <row r="36" spans="1:46" x14ac:dyDescent="0.25">
      <c r="A36" s="200"/>
      <c r="B36" s="3" t="s">
        <v>49</v>
      </c>
      <c r="C36" s="3"/>
      <c r="D36" s="3" t="s">
        <v>27</v>
      </c>
      <c r="E36" s="3" t="s">
        <v>28</v>
      </c>
      <c r="F36" s="6">
        <v>43</v>
      </c>
      <c r="G36" s="6"/>
      <c r="H36" s="203"/>
      <c r="I36" s="3">
        <v>0</v>
      </c>
      <c r="J36" s="3">
        <f t="shared" si="0"/>
        <v>0</v>
      </c>
      <c r="K36" s="4">
        <f t="shared" si="1"/>
        <v>0</v>
      </c>
      <c r="L36" s="200"/>
      <c r="M36" s="3">
        <v>0</v>
      </c>
      <c r="N36" s="3">
        <f t="shared" si="2"/>
        <v>0</v>
      </c>
      <c r="O36" s="4">
        <f t="shared" si="3"/>
        <v>0</v>
      </c>
      <c r="P36" s="200"/>
      <c r="Q36" s="3">
        <v>0</v>
      </c>
      <c r="R36" s="3">
        <f t="shared" si="4"/>
        <v>0</v>
      </c>
      <c r="S36" s="4">
        <f t="shared" si="5"/>
        <v>0</v>
      </c>
      <c r="T36" s="228"/>
      <c r="U36" s="4">
        <v>4.5</v>
      </c>
      <c r="V36" s="3">
        <f t="shared" si="12"/>
        <v>270</v>
      </c>
      <c r="W36" s="4">
        <f t="shared" si="6"/>
        <v>18.878048780487806</v>
      </c>
      <c r="X36" s="200"/>
      <c r="Y36" s="3">
        <v>0</v>
      </c>
      <c r="Z36" s="3">
        <f t="shared" si="13"/>
        <v>0</v>
      </c>
      <c r="AA36" s="4">
        <f t="shared" si="7"/>
        <v>0</v>
      </c>
      <c r="AB36" s="37"/>
      <c r="AC36" s="23">
        <v>2</v>
      </c>
      <c r="AD36" s="3">
        <f t="shared" si="8"/>
        <v>120</v>
      </c>
      <c r="AE36" s="4">
        <f t="shared" si="14"/>
        <v>86</v>
      </c>
      <c r="AF36" s="206"/>
      <c r="AG36" s="3">
        <v>2</v>
      </c>
      <c r="AH36" s="3">
        <f t="shared" si="9"/>
        <v>360</v>
      </c>
      <c r="AI36" s="6">
        <v>10</v>
      </c>
      <c r="AJ36" s="4">
        <f t="shared" si="10"/>
        <v>172</v>
      </c>
      <c r="AK36" s="18"/>
      <c r="AL36" s="22">
        <f t="shared" si="17"/>
        <v>23</v>
      </c>
      <c r="AM36" s="4">
        <f t="shared" si="18"/>
        <v>12.5</v>
      </c>
      <c r="AN36" s="2"/>
      <c r="AO36" s="4">
        <f t="shared" si="16"/>
        <v>8.5</v>
      </c>
      <c r="AP36" s="19"/>
      <c r="AQ36" s="51"/>
      <c r="AR36" s="11"/>
      <c r="AS36" s="11"/>
      <c r="AT36" s="34">
        <v>20</v>
      </c>
    </row>
    <row r="37" spans="1:46" x14ac:dyDescent="0.25">
      <c r="A37" s="200"/>
      <c r="B37" s="3" t="s">
        <v>50</v>
      </c>
      <c r="C37" s="3"/>
      <c r="D37" s="3" t="s">
        <v>27</v>
      </c>
      <c r="E37" s="3" t="s">
        <v>28</v>
      </c>
      <c r="F37" s="6">
        <v>43</v>
      </c>
      <c r="G37" s="6"/>
      <c r="H37" s="203"/>
      <c r="I37" s="3">
        <v>0</v>
      </c>
      <c r="J37" s="3">
        <f t="shared" si="0"/>
        <v>0</v>
      </c>
      <c r="K37" s="4">
        <f t="shared" si="1"/>
        <v>0</v>
      </c>
      <c r="L37" s="200"/>
      <c r="M37" s="3">
        <v>0</v>
      </c>
      <c r="N37" s="3">
        <f t="shared" si="2"/>
        <v>0</v>
      </c>
      <c r="O37" s="4">
        <f t="shared" si="3"/>
        <v>0</v>
      </c>
      <c r="P37" s="200"/>
      <c r="Q37" s="3">
        <v>0</v>
      </c>
      <c r="R37" s="3">
        <f t="shared" si="4"/>
        <v>0</v>
      </c>
      <c r="S37" s="4">
        <f t="shared" si="5"/>
        <v>0</v>
      </c>
      <c r="T37" s="228"/>
      <c r="U37" s="4">
        <f t="shared" si="19"/>
        <v>20</v>
      </c>
      <c r="V37" s="3">
        <f t="shared" si="12"/>
        <v>1200</v>
      </c>
      <c r="W37" s="4">
        <f t="shared" si="6"/>
        <v>83.902439024390247</v>
      </c>
      <c r="X37" s="200"/>
      <c r="Y37" s="3">
        <v>0</v>
      </c>
      <c r="Z37" s="3">
        <f t="shared" si="13"/>
        <v>0</v>
      </c>
      <c r="AA37" s="4">
        <f t="shared" si="7"/>
        <v>0</v>
      </c>
      <c r="AB37" s="37"/>
      <c r="AC37" s="23">
        <v>3</v>
      </c>
      <c r="AD37" s="3">
        <f t="shared" si="8"/>
        <v>180</v>
      </c>
      <c r="AE37" s="4">
        <f t="shared" si="14"/>
        <v>129</v>
      </c>
      <c r="AF37" s="206"/>
      <c r="AG37" s="3">
        <v>0</v>
      </c>
      <c r="AH37" s="3">
        <f t="shared" si="9"/>
        <v>0</v>
      </c>
      <c r="AI37" s="6">
        <v>10</v>
      </c>
      <c r="AJ37" s="4">
        <f t="shared" si="10"/>
        <v>0</v>
      </c>
      <c r="AK37" s="18"/>
      <c r="AL37" s="22">
        <f t="shared" si="17"/>
        <v>23</v>
      </c>
      <c r="AM37" s="4">
        <f t="shared" si="18"/>
        <v>23</v>
      </c>
      <c r="AN37" s="2"/>
      <c r="AO37" s="4">
        <f t="shared" si="16"/>
        <v>23</v>
      </c>
      <c r="AP37" s="19"/>
      <c r="AQ37" s="51"/>
      <c r="AR37" s="11"/>
      <c r="AS37" s="11"/>
      <c r="AT37" s="34">
        <v>20</v>
      </c>
    </row>
    <row r="38" spans="1:46" x14ac:dyDescent="0.25">
      <c r="A38" s="200"/>
      <c r="B38" s="3" t="s">
        <v>51</v>
      </c>
      <c r="C38" s="3"/>
      <c r="D38" s="3" t="s">
        <v>27</v>
      </c>
      <c r="E38" s="3" t="s">
        <v>28</v>
      </c>
      <c r="F38" s="6">
        <v>43</v>
      </c>
      <c r="G38" s="6"/>
      <c r="H38" s="203"/>
      <c r="I38" s="3">
        <v>0</v>
      </c>
      <c r="J38" s="3">
        <f t="shared" si="0"/>
        <v>0</v>
      </c>
      <c r="K38" s="4">
        <f t="shared" si="1"/>
        <v>0</v>
      </c>
      <c r="L38" s="200"/>
      <c r="M38" s="3">
        <v>0</v>
      </c>
      <c r="N38" s="3">
        <f t="shared" si="2"/>
        <v>0</v>
      </c>
      <c r="O38" s="4">
        <f t="shared" si="3"/>
        <v>0</v>
      </c>
      <c r="P38" s="200"/>
      <c r="Q38" s="3">
        <v>0</v>
      </c>
      <c r="R38" s="3">
        <f t="shared" si="4"/>
        <v>0</v>
      </c>
      <c r="S38" s="4">
        <f t="shared" si="5"/>
        <v>0</v>
      </c>
      <c r="T38" s="228"/>
      <c r="U38" s="4">
        <f t="shared" si="19"/>
        <v>16.399999999999999</v>
      </c>
      <c r="V38" s="3">
        <f t="shared" si="12"/>
        <v>983.99999999999989</v>
      </c>
      <c r="W38" s="4">
        <f t="shared" si="6"/>
        <v>68.8</v>
      </c>
      <c r="X38" s="200"/>
      <c r="Y38" s="3">
        <v>0</v>
      </c>
      <c r="Z38" s="3">
        <f t="shared" si="13"/>
        <v>0</v>
      </c>
      <c r="AA38" s="4">
        <f t="shared" si="7"/>
        <v>0</v>
      </c>
      <c r="AB38" s="37"/>
      <c r="AC38" s="23">
        <v>2</v>
      </c>
      <c r="AD38" s="3">
        <f t="shared" si="8"/>
        <v>120</v>
      </c>
      <c r="AE38" s="4">
        <f t="shared" si="14"/>
        <v>86</v>
      </c>
      <c r="AF38" s="206"/>
      <c r="AG38" s="3">
        <v>0</v>
      </c>
      <c r="AH38" s="3">
        <f t="shared" si="9"/>
        <v>0</v>
      </c>
      <c r="AI38" s="6">
        <v>10</v>
      </c>
      <c r="AJ38" s="4">
        <f t="shared" si="10"/>
        <v>0</v>
      </c>
      <c r="AK38" s="18"/>
      <c r="AL38" s="22">
        <f t="shared" si="17"/>
        <v>18.399999999999999</v>
      </c>
      <c r="AM38" s="4">
        <f t="shared" si="18"/>
        <v>18.399999999999999</v>
      </c>
      <c r="AN38" s="2"/>
      <c r="AO38" s="4">
        <f t="shared" si="16"/>
        <v>18.399999999999999</v>
      </c>
      <c r="AP38" s="19"/>
      <c r="AQ38" s="51"/>
      <c r="AR38" s="11"/>
      <c r="AS38" s="11"/>
      <c r="AT38" s="34">
        <v>16</v>
      </c>
    </row>
    <row r="39" spans="1:46" x14ac:dyDescent="0.25">
      <c r="A39" s="200"/>
      <c r="B39" s="3" t="s">
        <v>52</v>
      </c>
      <c r="C39" s="3"/>
      <c r="D39" s="3" t="s">
        <v>27</v>
      </c>
      <c r="E39" s="3" t="s">
        <v>28</v>
      </c>
      <c r="F39" s="6">
        <v>43</v>
      </c>
      <c r="G39" s="6"/>
      <c r="H39" s="203"/>
      <c r="I39" s="3">
        <v>0</v>
      </c>
      <c r="J39" s="3">
        <f t="shared" si="0"/>
        <v>0</v>
      </c>
      <c r="K39" s="4">
        <f t="shared" si="1"/>
        <v>0</v>
      </c>
      <c r="L39" s="200"/>
      <c r="M39" s="3">
        <v>0</v>
      </c>
      <c r="N39" s="3">
        <f t="shared" si="2"/>
        <v>0</v>
      </c>
      <c r="O39" s="4">
        <f t="shared" si="3"/>
        <v>0</v>
      </c>
      <c r="P39" s="200"/>
      <c r="Q39" s="3">
        <v>0</v>
      </c>
      <c r="R39" s="3">
        <f t="shared" si="4"/>
        <v>0</v>
      </c>
      <c r="S39" s="4">
        <f t="shared" si="5"/>
        <v>0</v>
      </c>
      <c r="T39" s="228"/>
      <c r="U39" s="4">
        <v>7</v>
      </c>
      <c r="V39" s="3">
        <f t="shared" si="12"/>
        <v>420</v>
      </c>
      <c r="W39" s="4">
        <f t="shared" si="6"/>
        <v>29.365853658536587</v>
      </c>
      <c r="X39" s="200"/>
      <c r="Y39" s="3">
        <v>0</v>
      </c>
      <c r="Z39" s="3">
        <f t="shared" si="13"/>
        <v>0</v>
      </c>
      <c r="AA39" s="4">
        <f t="shared" si="7"/>
        <v>0</v>
      </c>
      <c r="AB39" s="37"/>
      <c r="AC39" s="23">
        <v>2</v>
      </c>
      <c r="AD39" s="3">
        <f t="shared" si="8"/>
        <v>120</v>
      </c>
      <c r="AE39" s="4">
        <f t="shared" si="14"/>
        <v>86</v>
      </c>
      <c r="AF39" s="206"/>
      <c r="AG39" s="3">
        <v>1</v>
      </c>
      <c r="AH39" s="3">
        <f t="shared" si="9"/>
        <v>180</v>
      </c>
      <c r="AI39" s="6">
        <v>10</v>
      </c>
      <c r="AJ39" s="4">
        <f t="shared" si="10"/>
        <v>86</v>
      </c>
      <c r="AK39" s="18"/>
      <c r="AL39" s="22">
        <f t="shared" si="17"/>
        <v>18.399999999999999</v>
      </c>
      <c r="AM39" s="4">
        <f>(R39+N39+J39+AD39+AH39+Z39+V39)/60</f>
        <v>12</v>
      </c>
      <c r="AN39" s="2"/>
      <c r="AO39" s="4">
        <f t="shared" si="16"/>
        <v>10</v>
      </c>
      <c r="AP39" s="19"/>
      <c r="AQ39" s="51"/>
      <c r="AR39" s="11"/>
      <c r="AS39" s="11"/>
      <c r="AT39" s="34">
        <v>16</v>
      </c>
    </row>
    <row r="40" spans="1:46" x14ac:dyDescent="0.25">
      <c r="A40" s="200"/>
      <c r="B40" s="3" t="s">
        <v>53</v>
      </c>
      <c r="C40" s="3"/>
      <c r="D40" s="3" t="s">
        <v>27</v>
      </c>
      <c r="E40" s="3" t="s">
        <v>28</v>
      </c>
      <c r="F40" s="6">
        <v>43</v>
      </c>
      <c r="G40" s="6"/>
      <c r="H40" s="203"/>
      <c r="I40" s="3">
        <v>0</v>
      </c>
      <c r="J40" s="3">
        <f t="shared" si="0"/>
        <v>0</v>
      </c>
      <c r="K40" s="4">
        <f t="shared" si="1"/>
        <v>0</v>
      </c>
      <c r="L40" s="200"/>
      <c r="M40" s="3">
        <v>0</v>
      </c>
      <c r="N40" s="3">
        <f t="shared" si="2"/>
        <v>0</v>
      </c>
      <c r="O40" s="4">
        <f t="shared" si="3"/>
        <v>0</v>
      </c>
      <c r="P40" s="200"/>
      <c r="Q40" s="3">
        <v>0</v>
      </c>
      <c r="R40" s="3">
        <f t="shared" si="4"/>
        <v>0</v>
      </c>
      <c r="S40" s="4">
        <f t="shared" si="5"/>
        <v>0</v>
      </c>
      <c r="T40" s="228"/>
      <c r="U40" s="4">
        <f t="shared" si="19"/>
        <v>15.399999999999999</v>
      </c>
      <c r="V40" s="3">
        <f t="shared" si="12"/>
        <v>923.99999999999989</v>
      </c>
      <c r="W40" s="4">
        <f t="shared" si="6"/>
        <v>64.604878048780478</v>
      </c>
      <c r="X40" s="200"/>
      <c r="Y40" s="3">
        <v>0</v>
      </c>
      <c r="Z40" s="3">
        <f t="shared" si="13"/>
        <v>0</v>
      </c>
      <c r="AA40" s="4">
        <f t="shared" si="7"/>
        <v>0</v>
      </c>
      <c r="AB40" s="37"/>
      <c r="AC40" s="23">
        <v>3</v>
      </c>
      <c r="AD40" s="3">
        <f t="shared" si="8"/>
        <v>180</v>
      </c>
      <c r="AE40" s="4">
        <f t="shared" si="14"/>
        <v>129</v>
      </c>
      <c r="AF40" s="206"/>
      <c r="AG40" s="3">
        <v>0</v>
      </c>
      <c r="AH40" s="3">
        <f t="shared" si="9"/>
        <v>0</v>
      </c>
      <c r="AI40" s="6">
        <v>10</v>
      </c>
      <c r="AJ40" s="4">
        <f t="shared" si="10"/>
        <v>0</v>
      </c>
      <c r="AK40" s="18"/>
      <c r="AL40" s="22">
        <f t="shared" si="17"/>
        <v>18.399999999999999</v>
      </c>
      <c r="AM40" s="4">
        <f t="shared" si="18"/>
        <v>18.399999999999999</v>
      </c>
      <c r="AN40" s="2"/>
      <c r="AO40" s="4">
        <f t="shared" si="16"/>
        <v>18.399999999999999</v>
      </c>
      <c r="AP40" s="19"/>
      <c r="AQ40" s="51"/>
      <c r="AR40" s="11"/>
      <c r="AS40" s="11"/>
      <c r="AT40" s="34">
        <v>16</v>
      </c>
    </row>
    <row r="41" spans="1:46" x14ac:dyDescent="0.25">
      <c r="A41" s="200"/>
      <c r="B41" s="3" t="s">
        <v>54</v>
      </c>
      <c r="C41" s="3"/>
      <c r="D41" s="3" t="s">
        <v>27</v>
      </c>
      <c r="E41" s="3" t="s">
        <v>28</v>
      </c>
      <c r="F41" s="6">
        <v>43</v>
      </c>
      <c r="G41" s="6"/>
      <c r="H41" s="203"/>
      <c r="I41" s="3">
        <v>0</v>
      </c>
      <c r="J41" s="3">
        <f t="shared" si="0"/>
        <v>0</v>
      </c>
      <c r="K41" s="4">
        <f t="shared" si="1"/>
        <v>0</v>
      </c>
      <c r="L41" s="200"/>
      <c r="M41" s="3">
        <v>0</v>
      </c>
      <c r="N41" s="3">
        <f t="shared" si="2"/>
        <v>0</v>
      </c>
      <c r="O41" s="4">
        <f t="shared" si="3"/>
        <v>0</v>
      </c>
      <c r="P41" s="200"/>
      <c r="Q41" s="3">
        <v>0</v>
      </c>
      <c r="R41" s="3">
        <f t="shared" si="4"/>
        <v>0</v>
      </c>
      <c r="S41" s="4">
        <f t="shared" si="5"/>
        <v>0</v>
      </c>
      <c r="T41" s="228"/>
      <c r="U41" s="4">
        <v>7</v>
      </c>
      <c r="V41" s="3">
        <f t="shared" si="12"/>
        <v>420</v>
      </c>
      <c r="W41" s="4">
        <f t="shared" si="6"/>
        <v>29.365853658536587</v>
      </c>
      <c r="X41" s="200"/>
      <c r="Y41" s="3">
        <v>0</v>
      </c>
      <c r="Z41" s="3">
        <f t="shared" si="13"/>
        <v>0</v>
      </c>
      <c r="AA41" s="4">
        <f t="shared" si="7"/>
        <v>0</v>
      </c>
      <c r="AB41" s="37"/>
      <c r="AC41" s="23">
        <v>3</v>
      </c>
      <c r="AD41" s="3">
        <f t="shared" si="8"/>
        <v>180</v>
      </c>
      <c r="AE41" s="4">
        <f t="shared" si="14"/>
        <v>129</v>
      </c>
      <c r="AF41" s="206"/>
      <c r="AG41" s="3">
        <v>3</v>
      </c>
      <c r="AH41" s="3">
        <f t="shared" si="9"/>
        <v>540</v>
      </c>
      <c r="AI41" s="6">
        <v>10</v>
      </c>
      <c r="AJ41" s="4">
        <f t="shared" si="10"/>
        <v>258</v>
      </c>
      <c r="AK41" s="18"/>
      <c r="AL41" s="22">
        <f t="shared" si="17"/>
        <v>23</v>
      </c>
      <c r="AM41" s="4">
        <f>(R41+N41+J41+AD41+AH41+Z41+V41)/60</f>
        <v>19</v>
      </c>
      <c r="AN41" s="2"/>
      <c r="AO41" s="4">
        <f t="shared" si="16"/>
        <v>13</v>
      </c>
      <c r="AP41" s="19"/>
      <c r="AQ41" s="51"/>
      <c r="AR41" s="11"/>
      <c r="AS41" s="11"/>
      <c r="AT41" s="34">
        <v>20</v>
      </c>
    </row>
    <row r="42" spans="1:46" x14ac:dyDescent="0.25">
      <c r="A42" s="200"/>
      <c r="B42" s="3" t="s">
        <v>55</v>
      </c>
      <c r="C42" s="3" t="s">
        <v>139</v>
      </c>
      <c r="D42" s="3" t="s">
        <v>27</v>
      </c>
      <c r="E42" s="3" t="s">
        <v>28</v>
      </c>
      <c r="F42" s="6">
        <v>43</v>
      </c>
      <c r="G42" s="6"/>
      <c r="H42" s="203"/>
      <c r="I42" s="3">
        <v>0</v>
      </c>
      <c r="J42" s="3">
        <f t="shared" si="0"/>
        <v>0</v>
      </c>
      <c r="K42" s="4">
        <f t="shared" si="1"/>
        <v>0</v>
      </c>
      <c r="L42" s="200"/>
      <c r="M42" s="3">
        <v>0</v>
      </c>
      <c r="N42" s="3">
        <f t="shared" si="2"/>
        <v>0</v>
      </c>
      <c r="O42" s="4">
        <f t="shared" si="3"/>
        <v>0</v>
      </c>
      <c r="P42" s="200"/>
      <c r="Q42" s="3">
        <v>0</v>
      </c>
      <c r="R42" s="3">
        <f t="shared" si="4"/>
        <v>0</v>
      </c>
      <c r="S42" s="4">
        <f t="shared" si="5"/>
        <v>0</v>
      </c>
      <c r="T42" s="228"/>
      <c r="U42" s="4">
        <f t="shared" si="19"/>
        <v>15</v>
      </c>
      <c r="V42" s="3">
        <f t="shared" si="12"/>
        <v>900</v>
      </c>
      <c r="W42" s="4">
        <f t="shared" si="6"/>
        <v>62.926829268292686</v>
      </c>
      <c r="X42" s="200"/>
      <c r="Y42" s="3">
        <v>0</v>
      </c>
      <c r="Z42" s="3">
        <f t="shared" si="13"/>
        <v>0</v>
      </c>
      <c r="AA42" s="4">
        <f t="shared" ref="AA42:AA47" si="20">(F42/$Y$60)*Y42</f>
        <v>0</v>
      </c>
      <c r="AB42" s="37"/>
      <c r="AC42" s="23">
        <v>3</v>
      </c>
      <c r="AD42" s="3">
        <f t="shared" si="8"/>
        <v>180</v>
      </c>
      <c r="AE42" s="4">
        <f t="shared" si="14"/>
        <v>129</v>
      </c>
      <c r="AF42" s="206"/>
      <c r="AG42" s="3">
        <v>0</v>
      </c>
      <c r="AH42" s="3">
        <f t="shared" si="9"/>
        <v>0</v>
      </c>
      <c r="AI42" s="6">
        <v>10</v>
      </c>
      <c r="AJ42" s="4">
        <f t="shared" si="10"/>
        <v>0</v>
      </c>
      <c r="AK42" s="18"/>
      <c r="AL42" s="22">
        <v>18</v>
      </c>
      <c r="AM42" s="4">
        <f t="shared" si="18"/>
        <v>18</v>
      </c>
      <c r="AN42" s="2"/>
      <c r="AO42" s="4">
        <f t="shared" si="16"/>
        <v>18</v>
      </c>
      <c r="AP42" s="19"/>
      <c r="AQ42" s="51"/>
      <c r="AR42" s="11"/>
      <c r="AS42" s="11"/>
      <c r="AT42" s="34"/>
    </row>
    <row r="43" spans="1:46" x14ac:dyDescent="0.25">
      <c r="A43" s="200"/>
      <c r="B43" s="3" t="s">
        <v>13</v>
      </c>
      <c r="C43" s="3" t="s">
        <v>167</v>
      </c>
      <c r="D43" s="3" t="s">
        <v>27</v>
      </c>
      <c r="E43" s="3" t="s">
        <v>28</v>
      </c>
      <c r="F43" s="6">
        <v>43</v>
      </c>
      <c r="G43" s="6"/>
      <c r="H43" s="203"/>
      <c r="I43" s="3">
        <v>0</v>
      </c>
      <c r="J43" s="3">
        <f t="shared" si="0"/>
        <v>0</v>
      </c>
      <c r="K43" s="4">
        <f t="shared" si="1"/>
        <v>0</v>
      </c>
      <c r="L43" s="200"/>
      <c r="M43" s="3">
        <v>0</v>
      </c>
      <c r="N43" s="3">
        <f t="shared" ref="N43:N44" si="21">M43*$M$12</f>
        <v>0</v>
      </c>
      <c r="O43" s="4">
        <f t="shared" ref="O43:O44" si="22">(F43/$M$60)*M43</f>
        <v>0</v>
      </c>
      <c r="P43" s="200"/>
      <c r="Q43" s="3">
        <v>0</v>
      </c>
      <c r="R43" s="3">
        <f t="shared" si="4"/>
        <v>0</v>
      </c>
      <c r="S43" s="4">
        <f t="shared" ref="S43:S44" si="23">(F43/$Q$60)*Q43</f>
        <v>0</v>
      </c>
      <c r="T43" s="228"/>
      <c r="U43" s="4">
        <v>0</v>
      </c>
      <c r="V43" s="3">
        <f t="shared" si="12"/>
        <v>0</v>
      </c>
      <c r="W43" s="4">
        <f t="shared" ref="W43:W44" si="24">(F43/$U$60)*U43</f>
        <v>0</v>
      </c>
      <c r="X43" s="200"/>
      <c r="Y43" s="3">
        <v>0</v>
      </c>
      <c r="Z43" s="3">
        <f t="shared" si="13"/>
        <v>0</v>
      </c>
      <c r="AA43" s="4">
        <f t="shared" si="20"/>
        <v>0</v>
      </c>
      <c r="AB43" s="37"/>
      <c r="AC43" s="23">
        <v>2</v>
      </c>
      <c r="AD43" s="3">
        <f t="shared" si="8"/>
        <v>120</v>
      </c>
      <c r="AE43" s="4">
        <f t="shared" si="14"/>
        <v>86</v>
      </c>
      <c r="AF43" s="206"/>
      <c r="AG43" s="3">
        <v>0</v>
      </c>
      <c r="AH43" s="3">
        <f t="shared" si="9"/>
        <v>0</v>
      </c>
      <c r="AI43" s="6">
        <v>10</v>
      </c>
      <c r="AJ43" s="4">
        <f t="shared" si="10"/>
        <v>0</v>
      </c>
      <c r="AK43" s="18"/>
      <c r="AL43" s="22">
        <v>16</v>
      </c>
      <c r="AM43" s="4">
        <f t="shared" si="18"/>
        <v>2</v>
      </c>
      <c r="AN43" s="2"/>
      <c r="AO43" s="4">
        <f t="shared" si="16"/>
        <v>2</v>
      </c>
      <c r="AP43" s="19"/>
      <c r="AQ43" s="51"/>
      <c r="AR43" s="11"/>
      <c r="AS43" s="11"/>
      <c r="AT43" s="34"/>
    </row>
    <row r="44" spans="1:46" x14ac:dyDescent="0.25">
      <c r="A44" s="200"/>
      <c r="B44" s="3" t="s">
        <v>163</v>
      </c>
      <c r="C44" s="3" t="s">
        <v>167</v>
      </c>
      <c r="D44" s="3" t="s">
        <v>27</v>
      </c>
      <c r="E44" s="3" t="s">
        <v>28</v>
      </c>
      <c r="F44" s="6">
        <v>43</v>
      </c>
      <c r="G44" s="6"/>
      <c r="H44" s="203"/>
      <c r="I44" s="3">
        <v>0</v>
      </c>
      <c r="J44" s="3">
        <f t="shared" si="0"/>
        <v>0</v>
      </c>
      <c r="K44" s="4">
        <f t="shared" si="1"/>
        <v>0</v>
      </c>
      <c r="L44" s="200"/>
      <c r="M44" s="3">
        <v>0</v>
      </c>
      <c r="N44" s="3">
        <f t="shared" si="21"/>
        <v>0</v>
      </c>
      <c r="O44" s="4">
        <f t="shared" si="22"/>
        <v>0</v>
      </c>
      <c r="P44" s="200"/>
      <c r="Q44" s="3">
        <v>0</v>
      </c>
      <c r="R44" s="3">
        <f t="shared" si="4"/>
        <v>0</v>
      </c>
      <c r="S44" s="4">
        <f t="shared" si="23"/>
        <v>0</v>
      </c>
      <c r="T44" s="228"/>
      <c r="U44" s="4">
        <v>0</v>
      </c>
      <c r="V44" s="3">
        <f t="shared" si="12"/>
        <v>0</v>
      </c>
      <c r="W44" s="4">
        <f t="shared" si="24"/>
        <v>0</v>
      </c>
      <c r="X44" s="200"/>
      <c r="Y44" s="3">
        <v>0</v>
      </c>
      <c r="Z44" s="3">
        <f t="shared" si="13"/>
        <v>0</v>
      </c>
      <c r="AA44" s="4">
        <f t="shared" si="20"/>
        <v>0</v>
      </c>
      <c r="AB44" s="37"/>
      <c r="AC44" s="23">
        <v>2</v>
      </c>
      <c r="AD44" s="3">
        <f t="shared" si="8"/>
        <v>120</v>
      </c>
      <c r="AE44" s="4">
        <f t="shared" ref="AE44" si="25">(F44*AC44/$AC$60)</f>
        <v>86</v>
      </c>
      <c r="AF44" s="206"/>
      <c r="AG44" s="3">
        <v>0</v>
      </c>
      <c r="AH44" s="3">
        <f t="shared" si="9"/>
        <v>0</v>
      </c>
      <c r="AI44" s="6">
        <v>10</v>
      </c>
      <c r="AJ44" s="4">
        <f t="shared" si="10"/>
        <v>0</v>
      </c>
      <c r="AK44" s="18"/>
      <c r="AL44" s="22">
        <v>16</v>
      </c>
      <c r="AM44" s="4">
        <f t="shared" si="18"/>
        <v>2</v>
      </c>
      <c r="AN44" s="2"/>
      <c r="AO44" s="4">
        <f t="shared" si="16"/>
        <v>2</v>
      </c>
      <c r="AP44" s="19"/>
      <c r="AQ44" s="51"/>
      <c r="AR44" s="11"/>
      <c r="AS44" s="11"/>
      <c r="AT44" s="34"/>
    </row>
    <row r="45" spans="1:46" x14ac:dyDescent="0.25">
      <c r="A45" s="200"/>
      <c r="B45" s="3" t="s">
        <v>140</v>
      </c>
      <c r="C45" s="3" t="s">
        <v>141</v>
      </c>
      <c r="D45" s="3" t="s">
        <v>27</v>
      </c>
      <c r="E45" s="3" t="s">
        <v>28</v>
      </c>
      <c r="F45" s="6">
        <v>43</v>
      </c>
      <c r="G45" s="6"/>
      <c r="H45" s="203"/>
      <c r="I45" s="3">
        <v>0</v>
      </c>
      <c r="J45" s="3">
        <f t="shared" si="0"/>
        <v>0</v>
      </c>
      <c r="K45" s="4">
        <f t="shared" si="1"/>
        <v>0</v>
      </c>
      <c r="L45" s="200"/>
      <c r="M45" s="3">
        <v>0</v>
      </c>
      <c r="N45" s="3">
        <f>M45*$M$12</f>
        <v>0</v>
      </c>
      <c r="O45" s="4">
        <f t="shared" ref="O45:O57" si="26">(F45/$M$60)*M45</f>
        <v>0</v>
      </c>
      <c r="P45" s="200"/>
      <c r="Q45" s="3">
        <v>0</v>
      </c>
      <c r="R45" s="3">
        <f t="shared" si="4"/>
        <v>0</v>
      </c>
      <c r="S45" s="4">
        <f t="shared" ref="S45:S57" si="27">(F45/$Q$60)*Q45</f>
        <v>0</v>
      </c>
      <c r="T45" s="228"/>
      <c r="U45" s="4">
        <v>0</v>
      </c>
      <c r="V45" s="3">
        <f t="shared" si="12"/>
        <v>0</v>
      </c>
      <c r="W45" s="4">
        <f t="shared" ref="W45:W57" si="28">(F45/$U$60)*U45</f>
        <v>0</v>
      </c>
      <c r="X45" s="200"/>
      <c r="Y45" s="3">
        <v>0</v>
      </c>
      <c r="Z45" s="3">
        <f t="shared" si="13"/>
        <v>0</v>
      </c>
      <c r="AA45" s="4">
        <f t="shared" si="20"/>
        <v>0</v>
      </c>
      <c r="AB45" s="37"/>
      <c r="AC45" s="23">
        <v>4</v>
      </c>
      <c r="AD45" s="3">
        <f t="shared" si="8"/>
        <v>240</v>
      </c>
      <c r="AE45" s="4">
        <f t="shared" ref="AE45:AE57" si="29">(F45*AC45/$AC$60)</f>
        <v>172</v>
      </c>
      <c r="AF45" s="206"/>
      <c r="AG45" s="3">
        <v>0</v>
      </c>
      <c r="AH45" s="3">
        <f t="shared" si="9"/>
        <v>0</v>
      </c>
      <c r="AI45" s="6">
        <v>10</v>
      </c>
      <c r="AJ45" s="4">
        <f t="shared" si="10"/>
        <v>0</v>
      </c>
      <c r="AK45" s="18"/>
      <c r="AL45" s="22">
        <v>18</v>
      </c>
      <c r="AM45" s="4">
        <f t="shared" si="18"/>
        <v>4</v>
      </c>
      <c r="AN45" s="2"/>
      <c r="AO45" s="4">
        <f t="shared" si="16"/>
        <v>4</v>
      </c>
      <c r="AP45" s="19"/>
      <c r="AQ45" s="51"/>
      <c r="AR45" s="11"/>
      <c r="AS45" s="11"/>
      <c r="AT45" s="34"/>
    </row>
    <row r="46" spans="1:46" x14ac:dyDescent="0.25">
      <c r="A46" s="200"/>
      <c r="B46" s="3" t="s">
        <v>169</v>
      </c>
      <c r="C46" s="3" t="s">
        <v>170</v>
      </c>
      <c r="D46" s="3" t="s">
        <v>61</v>
      </c>
      <c r="E46" s="3" t="s">
        <v>28</v>
      </c>
      <c r="F46" s="6">
        <v>43</v>
      </c>
      <c r="G46" s="6"/>
      <c r="H46" s="203"/>
      <c r="I46" s="3">
        <v>0</v>
      </c>
      <c r="J46" s="3">
        <f t="shared" si="0"/>
        <v>0</v>
      </c>
      <c r="K46" s="4">
        <f t="shared" si="1"/>
        <v>0</v>
      </c>
      <c r="L46" s="200"/>
      <c r="M46" s="3">
        <v>0</v>
      </c>
      <c r="N46" s="3">
        <v>0</v>
      </c>
      <c r="O46" s="4">
        <f t="shared" si="26"/>
        <v>0</v>
      </c>
      <c r="P46" s="200"/>
      <c r="Q46" s="3">
        <v>0</v>
      </c>
      <c r="R46" s="3">
        <f t="shared" si="4"/>
        <v>0</v>
      </c>
      <c r="S46" s="4">
        <f t="shared" si="27"/>
        <v>0</v>
      </c>
      <c r="T46" s="228"/>
      <c r="U46" s="4">
        <v>0</v>
      </c>
      <c r="V46" s="3">
        <f t="shared" si="12"/>
        <v>0</v>
      </c>
      <c r="W46" s="4">
        <f t="shared" si="28"/>
        <v>0</v>
      </c>
      <c r="X46" s="200"/>
      <c r="Y46" s="3">
        <v>12</v>
      </c>
      <c r="Z46" s="3">
        <f t="shared" si="13"/>
        <v>720</v>
      </c>
      <c r="AA46" s="4">
        <f t="shared" si="20"/>
        <v>92.142857142857139</v>
      </c>
      <c r="AB46" s="37"/>
      <c r="AC46" s="23">
        <v>2</v>
      </c>
      <c r="AD46" s="3">
        <f t="shared" si="8"/>
        <v>120</v>
      </c>
      <c r="AE46" s="4">
        <f t="shared" si="29"/>
        <v>86</v>
      </c>
      <c r="AF46" s="206"/>
      <c r="AG46" s="3">
        <v>0</v>
      </c>
      <c r="AH46" s="3">
        <f t="shared" si="9"/>
        <v>0</v>
      </c>
      <c r="AI46" s="6">
        <v>10</v>
      </c>
      <c r="AJ46" s="4">
        <f t="shared" si="10"/>
        <v>0</v>
      </c>
      <c r="AK46" s="18"/>
      <c r="AL46" s="22">
        <v>16</v>
      </c>
      <c r="AM46" s="4"/>
      <c r="AN46" s="2"/>
      <c r="AO46" s="4"/>
      <c r="AP46" s="19"/>
      <c r="AQ46" s="51"/>
      <c r="AR46" s="11"/>
      <c r="AS46" s="11"/>
      <c r="AT46" s="34"/>
    </row>
    <row r="47" spans="1:46" x14ac:dyDescent="0.25">
      <c r="A47" s="200"/>
      <c r="B47" s="3" t="s">
        <v>60</v>
      </c>
      <c r="C47" s="3" t="s">
        <v>136</v>
      </c>
      <c r="D47" s="3" t="s">
        <v>61</v>
      </c>
      <c r="E47" s="3" t="s">
        <v>28</v>
      </c>
      <c r="F47" s="6">
        <v>43</v>
      </c>
      <c r="G47" s="6"/>
      <c r="H47" s="203"/>
      <c r="I47" s="3">
        <v>0</v>
      </c>
      <c r="J47" s="3">
        <f t="shared" si="0"/>
        <v>0</v>
      </c>
      <c r="K47" s="4">
        <f t="shared" si="1"/>
        <v>0</v>
      </c>
      <c r="L47" s="200"/>
      <c r="M47" s="3">
        <v>0</v>
      </c>
      <c r="N47" s="3">
        <f t="shared" ref="N47:N57" si="30">M47*$M$12</f>
        <v>0</v>
      </c>
      <c r="O47" s="4">
        <f t="shared" si="26"/>
        <v>0</v>
      </c>
      <c r="P47" s="200"/>
      <c r="Q47" s="3">
        <v>0</v>
      </c>
      <c r="R47" s="3">
        <f t="shared" si="4"/>
        <v>0</v>
      </c>
      <c r="S47" s="4">
        <f t="shared" si="27"/>
        <v>0</v>
      </c>
      <c r="T47" s="228"/>
      <c r="U47" s="4">
        <v>19</v>
      </c>
      <c r="V47" s="3">
        <f t="shared" si="12"/>
        <v>1140</v>
      </c>
      <c r="W47" s="4">
        <f t="shared" si="28"/>
        <v>79.707317073170742</v>
      </c>
      <c r="X47" s="200"/>
      <c r="Y47" s="3">
        <v>0</v>
      </c>
      <c r="Z47" s="3">
        <f>Y47*$AC$12</f>
        <v>0</v>
      </c>
      <c r="AA47" s="4">
        <f t="shared" si="20"/>
        <v>0</v>
      </c>
      <c r="AB47" s="37"/>
      <c r="AC47" s="3">
        <v>3</v>
      </c>
      <c r="AD47" s="3">
        <f t="shared" si="8"/>
        <v>180</v>
      </c>
      <c r="AE47" s="4">
        <f t="shared" si="29"/>
        <v>129</v>
      </c>
      <c r="AF47" s="206"/>
      <c r="AG47" s="3">
        <v>0</v>
      </c>
      <c r="AH47" s="3">
        <f t="shared" si="9"/>
        <v>0</v>
      </c>
      <c r="AI47" s="6">
        <v>10</v>
      </c>
      <c r="AJ47" s="4">
        <f t="shared" si="10"/>
        <v>0</v>
      </c>
      <c r="AK47" s="18"/>
      <c r="AL47" s="22">
        <f t="shared" ref="AL47:AL53" si="31">AT47*1.15</f>
        <v>21.849999999999998</v>
      </c>
      <c r="AM47" s="4">
        <f t="shared" si="18"/>
        <v>22</v>
      </c>
      <c r="AN47" s="2"/>
      <c r="AO47" s="4">
        <f t="shared" si="16"/>
        <v>22</v>
      </c>
      <c r="AP47" s="19"/>
      <c r="AQ47" s="51"/>
      <c r="AR47" s="11"/>
      <c r="AS47" s="11"/>
      <c r="AT47" s="34">
        <v>19</v>
      </c>
    </row>
    <row r="48" spans="1:46" x14ac:dyDescent="0.25">
      <c r="A48" s="200"/>
      <c r="B48" s="3" t="s">
        <v>62</v>
      </c>
      <c r="C48" s="3" t="s">
        <v>136</v>
      </c>
      <c r="D48" s="3" t="s">
        <v>61</v>
      </c>
      <c r="E48" s="3" t="s">
        <v>28</v>
      </c>
      <c r="F48" s="6">
        <v>43</v>
      </c>
      <c r="G48" s="6"/>
      <c r="H48" s="203"/>
      <c r="I48" s="3">
        <v>0</v>
      </c>
      <c r="J48" s="3">
        <f t="shared" si="0"/>
        <v>0</v>
      </c>
      <c r="K48" s="4">
        <f t="shared" si="1"/>
        <v>0</v>
      </c>
      <c r="L48" s="200"/>
      <c r="M48" s="3">
        <v>0</v>
      </c>
      <c r="N48" s="3">
        <f t="shared" si="30"/>
        <v>0</v>
      </c>
      <c r="O48" s="4">
        <f t="shared" si="26"/>
        <v>0</v>
      </c>
      <c r="P48" s="200"/>
      <c r="Q48" s="3">
        <v>0</v>
      </c>
      <c r="R48" s="3">
        <f t="shared" si="4"/>
        <v>0</v>
      </c>
      <c r="S48" s="4">
        <f t="shared" si="27"/>
        <v>0</v>
      </c>
      <c r="T48" s="228"/>
      <c r="U48" s="4">
        <f t="shared" si="19"/>
        <v>9.5</v>
      </c>
      <c r="V48" s="3">
        <f t="shared" si="12"/>
        <v>570</v>
      </c>
      <c r="W48" s="4">
        <f t="shared" si="28"/>
        <v>39.853658536585371</v>
      </c>
      <c r="X48" s="200"/>
      <c r="Y48" s="3">
        <v>0</v>
      </c>
      <c r="Z48" s="3">
        <f t="shared" si="13"/>
        <v>0</v>
      </c>
      <c r="AA48" s="4">
        <f t="shared" ref="AA48:AA58" si="32">(F48/$Y$60)*Y48</f>
        <v>0</v>
      </c>
      <c r="AB48" s="37"/>
      <c r="AC48" s="3">
        <v>2</v>
      </c>
      <c r="AD48" s="3">
        <f t="shared" si="8"/>
        <v>120</v>
      </c>
      <c r="AE48" s="4">
        <f t="shared" si="29"/>
        <v>86</v>
      </c>
      <c r="AF48" s="206"/>
      <c r="AG48" s="3">
        <v>0</v>
      </c>
      <c r="AH48" s="3">
        <f t="shared" si="9"/>
        <v>0</v>
      </c>
      <c r="AI48" s="6">
        <v>10</v>
      </c>
      <c r="AJ48" s="4">
        <f t="shared" si="10"/>
        <v>0</v>
      </c>
      <c r="AK48" s="18"/>
      <c r="AL48" s="22">
        <f t="shared" si="31"/>
        <v>11.5</v>
      </c>
      <c r="AM48" s="4">
        <f t="shared" si="18"/>
        <v>11.5</v>
      </c>
      <c r="AN48" s="2"/>
      <c r="AO48" s="4">
        <f t="shared" si="16"/>
        <v>11.5</v>
      </c>
      <c r="AP48" s="19"/>
      <c r="AQ48" s="51"/>
      <c r="AR48" s="11"/>
      <c r="AS48" s="11"/>
      <c r="AT48" s="34">
        <v>10</v>
      </c>
    </row>
    <row r="49" spans="1:46" x14ac:dyDescent="0.25">
      <c r="A49" s="200"/>
      <c r="B49" s="3" t="s">
        <v>64</v>
      </c>
      <c r="C49" s="3" t="s">
        <v>137</v>
      </c>
      <c r="D49" s="3" t="s">
        <v>61</v>
      </c>
      <c r="E49" s="3" t="s">
        <v>28</v>
      </c>
      <c r="F49" s="6">
        <v>43</v>
      </c>
      <c r="G49" s="6"/>
      <c r="H49" s="203"/>
      <c r="I49" s="3">
        <v>0</v>
      </c>
      <c r="J49" s="3">
        <f t="shared" si="0"/>
        <v>0</v>
      </c>
      <c r="K49" s="4">
        <f t="shared" si="1"/>
        <v>0</v>
      </c>
      <c r="L49" s="200"/>
      <c r="M49" s="3">
        <v>0</v>
      </c>
      <c r="N49" s="3">
        <f t="shared" si="30"/>
        <v>0</v>
      </c>
      <c r="O49" s="4">
        <f t="shared" si="26"/>
        <v>0</v>
      </c>
      <c r="P49" s="200"/>
      <c r="Q49" s="3">
        <v>0</v>
      </c>
      <c r="R49" s="3">
        <f t="shared" si="4"/>
        <v>0</v>
      </c>
      <c r="S49" s="4">
        <f t="shared" si="27"/>
        <v>0</v>
      </c>
      <c r="T49" s="228"/>
      <c r="U49" s="4">
        <v>11</v>
      </c>
      <c r="V49" s="3">
        <f t="shared" si="12"/>
        <v>660</v>
      </c>
      <c r="W49" s="4">
        <f t="shared" si="28"/>
        <v>46.146341463414636</v>
      </c>
      <c r="X49" s="200"/>
      <c r="Y49" s="3">
        <v>0</v>
      </c>
      <c r="Z49" s="3">
        <f t="shared" si="13"/>
        <v>0</v>
      </c>
      <c r="AA49" s="4">
        <f t="shared" si="32"/>
        <v>0</v>
      </c>
      <c r="AB49" s="37"/>
      <c r="AC49" s="3">
        <v>2</v>
      </c>
      <c r="AD49" s="3">
        <f t="shared" si="8"/>
        <v>120</v>
      </c>
      <c r="AE49" s="4">
        <f t="shared" si="29"/>
        <v>86</v>
      </c>
      <c r="AF49" s="206"/>
      <c r="AG49" s="3">
        <v>0</v>
      </c>
      <c r="AH49" s="3">
        <f t="shared" si="9"/>
        <v>0</v>
      </c>
      <c r="AI49" s="6">
        <v>10</v>
      </c>
      <c r="AJ49" s="4">
        <f t="shared" si="10"/>
        <v>0</v>
      </c>
      <c r="AK49" s="18"/>
      <c r="AL49" s="22">
        <v>13</v>
      </c>
      <c r="AM49" s="4">
        <f t="shared" si="18"/>
        <v>13</v>
      </c>
      <c r="AN49" s="2"/>
      <c r="AO49" s="4">
        <f t="shared" si="16"/>
        <v>13</v>
      </c>
      <c r="AP49" s="19"/>
      <c r="AQ49" s="51"/>
      <c r="AR49" s="11"/>
      <c r="AS49" s="11"/>
      <c r="AT49" s="34">
        <v>17</v>
      </c>
    </row>
    <row r="50" spans="1:46" x14ac:dyDescent="0.25">
      <c r="A50" s="200"/>
      <c r="B50" s="21" t="s">
        <v>56</v>
      </c>
      <c r="C50" s="3"/>
      <c r="D50" s="3" t="s">
        <v>37</v>
      </c>
      <c r="E50" s="3" t="s">
        <v>28</v>
      </c>
      <c r="F50" s="22">
        <v>38</v>
      </c>
      <c r="G50" s="6"/>
      <c r="H50" s="203"/>
      <c r="I50" s="3">
        <v>0</v>
      </c>
      <c r="J50" s="3">
        <f t="shared" si="0"/>
        <v>0</v>
      </c>
      <c r="K50" s="4">
        <f t="shared" si="1"/>
        <v>0</v>
      </c>
      <c r="L50" s="200"/>
      <c r="M50" s="3">
        <v>0</v>
      </c>
      <c r="N50" s="3">
        <f t="shared" si="30"/>
        <v>0</v>
      </c>
      <c r="O50" s="4">
        <f t="shared" si="26"/>
        <v>0</v>
      </c>
      <c r="P50" s="200"/>
      <c r="Q50" s="3">
        <v>0</v>
      </c>
      <c r="R50" s="3">
        <f t="shared" si="4"/>
        <v>0</v>
      </c>
      <c r="S50" s="4">
        <f t="shared" si="27"/>
        <v>0</v>
      </c>
      <c r="T50" s="228"/>
      <c r="U50" s="4">
        <v>5</v>
      </c>
      <c r="V50" s="3">
        <f t="shared" si="12"/>
        <v>300</v>
      </c>
      <c r="W50" s="4">
        <f t="shared" si="28"/>
        <v>18.536585365853661</v>
      </c>
      <c r="X50" s="200"/>
      <c r="Y50" s="3">
        <v>0</v>
      </c>
      <c r="Z50" s="3">
        <f t="shared" si="13"/>
        <v>0</v>
      </c>
      <c r="AA50" s="4">
        <f t="shared" si="32"/>
        <v>0</v>
      </c>
      <c r="AB50" s="37"/>
      <c r="AC50" s="3">
        <v>1</v>
      </c>
      <c r="AD50" s="3">
        <f t="shared" si="8"/>
        <v>60</v>
      </c>
      <c r="AE50" s="4">
        <f t="shared" si="29"/>
        <v>38</v>
      </c>
      <c r="AF50" s="206"/>
      <c r="AG50" s="3">
        <v>0</v>
      </c>
      <c r="AH50" s="3">
        <f t="shared" si="9"/>
        <v>0</v>
      </c>
      <c r="AI50" s="6">
        <v>10</v>
      </c>
      <c r="AJ50" s="4">
        <f t="shared" si="10"/>
        <v>0</v>
      </c>
      <c r="AK50" s="18"/>
      <c r="AL50" s="22">
        <f t="shared" si="31"/>
        <v>13.799999999999999</v>
      </c>
      <c r="AM50" s="4">
        <f t="shared" si="18"/>
        <v>6</v>
      </c>
      <c r="AN50" s="2"/>
      <c r="AO50" s="4">
        <f t="shared" si="16"/>
        <v>6</v>
      </c>
      <c r="AP50" s="19"/>
      <c r="AQ50" s="51"/>
      <c r="AR50" s="11"/>
      <c r="AS50" s="11"/>
      <c r="AT50" s="34">
        <v>12</v>
      </c>
    </row>
    <row r="51" spans="1:46" x14ac:dyDescent="0.25">
      <c r="A51" s="200"/>
      <c r="B51" s="21" t="s">
        <v>57</v>
      </c>
      <c r="C51" s="3"/>
      <c r="D51" s="3" t="s">
        <v>37</v>
      </c>
      <c r="E51" s="3" t="s">
        <v>28</v>
      </c>
      <c r="F51" s="22">
        <v>38</v>
      </c>
      <c r="G51" s="6"/>
      <c r="H51" s="203"/>
      <c r="I51" s="3">
        <v>0</v>
      </c>
      <c r="J51" s="3">
        <f t="shared" si="0"/>
        <v>0</v>
      </c>
      <c r="K51" s="4">
        <f t="shared" si="1"/>
        <v>0</v>
      </c>
      <c r="L51" s="200"/>
      <c r="M51" s="3">
        <v>0</v>
      </c>
      <c r="N51" s="3">
        <f t="shared" si="30"/>
        <v>0</v>
      </c>
      <c r="O51" s="4">
        <f t="shared" si="26"/>
        <v>0</v>
      </c>
      <c r="P51" s="200"/>
      <c r="Q51" s="3">
        <v>0</v>
      </c>
      <c r="R51" s="3">
        <f t="shared" si="4"/>
        <v>0</v>
      </c>
      <c r="S51" s="4">
        <f t="shared" si="27"/>
        <v>0</v>
      </c>
      <c r="T51" s="228"/>
      <c r="U51" s="4">
        <v>5</v>
      </c>
      <c r="V51" s="3">
        <f t="shared" si="12"/>
        <v>300</v>
      </c>
      <c r="W51" s="4">
        <f t="shared" si="28"/>
        <v>18.536585365853661</v>
      </c>
      <c r="X51" s="200"/>
      <c r="Y51" s="3">
        <v>0</v>
      </c>
      <c r="Z51" s="3">
        <f t="shared" si="13"/>
        <v>0</v>
      </c>
      <c r="AA51" s="4">
        <f t="shared" si="32"/>
        <v>0</v>
      </c>
      <c r="AB51" s="37"/>
      <c r="AC51" s="3">
        <v>1</v>
      </c>
      <c r="AD51" s="3">
        <f t="shared" si="8"/>
        <v>60</v>
      </c>
      <c r="AE51" s="4">
        <f t="shared" si="29"/>
        <v>38</v>
      </c>
      <c r="AF51" s="206"/>
      <c r="AG51" s="3">
        <v>0</v>
      </c>
      <c r="AH51" s="3">
        <f t="shared" si="9"/>
        <v>0</v>
      </c>
      <c r="AI51" s="6">
        <v>10</v>
      </c>
      <c r="AJ51" s="4">
        <f t="shared" si="10"/>
        <v>0</v>
      </c>
      <c r="AK51" s="18"/>
      <c r="AL51" s="22">
        <f t="shared" si="31"/>
        <v>13.799999999999999</v>
      </c>
      <c r="AM51" s="4">
        <f t="shared" si="18"/>
        <v>6</v>
      </c>
      <c r="AN51" s="2"/>
      <c r="AO51" s="4">
        <f t="shared" si="16"/>
        <v>6</v>
      </c>
      <c r="AP51" s="19"/>
      <c r="AQ51" s="51"/>
      <c r="AR51" s="11"/>
      <c r="AS51" s="11"/>
      <c r="AT51" s="34">
        <v>12</v>
      </c>
    </row>
    <row r="52" spans="1:46" x14ac:dyDescent="0.25">
      <c r="A52" s="200"/>
      <c r="B52" s="21" t="s">
        <v>168</v>
      </c>
      <c r="C52" s="3"/>
      <c r="D52" s="3" t="s">
        <v>37</v>
      </c>
      <c r="E52" s="3" t="s">
        <v>28</v>
      </c>
      <c r="F52" s="22">
        <v>38</v>
      </c>
      <c r="G52" s="6"/>
      <c r="H52" s="203"/>
      <c r="I52" s="3">
        <v>0</v>
      </c>
      <c r="J52" s="3">
        <f t="shared" si="0"/>
        <v>0</v>
      </c>
      <c r="K52" s="4">
        <f t="shared" si="1"/>
        <v>0</v>
      </c>
      <c r="L52" s="200"/>
      <c r="M52" s="3">
        <v>0</v>
      </c>
      <c r="N52" s="3">
        <f t="shared" si="30"/>
        <v>0</v>
      </c>
      <c r="O52" s="4">
        <f t="shared" si="26"/>
        <v>0</v>
      </c>
      <c r="P52" s="200"/>
      <c r="Q52" s="3">
        <v>0</v>
      </c>
      <c r="R52" s="3">
        <f t="shared" si="4"/>
        <v>0</v>
      </c>
      <c r="S52" s="4">
        <f t="shared" si="27"/>
        <v>0</v>
      </c>
      <c r="T52" s="228"/>
      <c r="U52" s="4">
        <v>5</v>
      </c>
      <c r="V52" s="3">
        <f t="shared" si="12"/>
        <v>300</v>
      </c>
      <c r="W52" s="4">
        <f t="shared" si="28"/>
        <v>18.536585365853661</v>
      </c>
      <c r="X52" s="200"/>
      <c r="Y52" s="3">
        <v>0</v>
      </c>
      <c r="Z52" s="3">
        <f t="shared" si="13"/>
        <v>0</v>
      </c>
      <c r="AA52" s="4">
        <f t="shared" si="32"/>
        <v>0</v>
      </c>
      <c r="AB52" s="37"/>
      <c r="AC52" s="3">
        <v>1</v>
      </c>
      <c r="AD52" s="3">
        <f t="shared" si="8"/>
        <v>60</v>
      </c>
      <c r="AE52" s="4">
        <f t="shared" si="29"/>
        <v>38</v>
      </c>
      <c r="AF52" s="206"/>
      <c r="AG52" s="3">
        <v>0</v>
      </c>
      <c r="AH52" s="3">
        <f t="shared" si="9"/>
        <v>0</v>
      </c>
      <c r="AI52" s="6">
        <v>10</v>
      </c>
      <c r="AJ52" s="4">
        <f t="shared" si="10"/>
        <v>0</v>
      </c>
      <c r="AK52" s="18"/>
      <c r="AL52" s="22">
        <f t="shared" si="31"/>
        <v>13.799999999999999</v>
      </c>
      <c r="AM52" s="4">
        <f t="shared" si="18"/>
        <v>6</v>
      </c>
      <c r="AN52" s="2"/>
      <c r="AO52" s="4">
        <f t="shared" si="16"/>
        <v>6</v>
      </c>
      <c r="AP52" s="19"/>
      <c r="AQ52" s="51"/>
      <c r="AR52" s="11"/>
      <c r="AS52" s="11"/>
      <c r="AT52" s="34">
        <v>12</v>
      </c>
    </row>
    <row r="53" spans="1:46" x14ac:dyDescent="0.25">
      <c r="A53" s="200"/>
      <c r="B53" s="21" t="s">
        <v>66</v>
      </c>
      <c r="C53" s="3"/>
      <c r="D53" s="3" t="s">
        <v>67</v>
      </c>
      <c r="E53" s="3" t="s">
        <v>28</v>
      </c>
      <c r="F53" s="22">
        <v>43</v>
      </c>
      <c r="G53" s="6"/>
      <c r="H53" s="203"/>
      <c r="I53" s="3">
        <v>0</v>
      </c>
      <c r="J53" s="3">
        <f t="shared" si="0"/>
        <v>0</v>
      </c>
      <c r="K53" s="4">
        <f t="shared" si="1"/>
        <v>0</v>
      </c>
      <c r="L53" s="200"/>
      <c r="M53" s="3">
        <v>0</v>
      </c>
      <c r="N53" s="3">
        <f t="shared" si="30"/>
        <v>0</v>
      </c>
      <c r="O53" s="4">
        <f t="shared" si="26"/>
        <v>0</v>
      </c>
      <c r="P53" s="200"/>
      <c r="Q53" s="3">
        <v>0</v>
      </c>
      <c r="R53" s="3">
        <f t="shared" si="4"/>
        <v>0</v>
      </c>
      <c r="S53" s="4">
        <f t="shared" si="27"/>
        <v>0</v>
      </c>
      <c r="T53" s="228"/>
      <c r="U53" s="3">
        <v>0</v>
      </c>
      <c r="V53" s="3">
        <f t="shared" si="12"/>
        <v>0</v>
      </c>
      <c r="W53" s="4">
        <f t="shared" si="28"/>
        <v>0</v>
      </c>
      <c r="X53" s="200"/>
      <c r="Y53" s="4">
        <f t="shared" ref="Y53:Y56" si="33">AL53-AC53</f>
        <v>18.274999999999999</v>
      </c>
      <c r="Z53" s="4">
        <f t="shared" si="13"/>
        <v>1096.5</v>
      </c>
      <c r="AA53" s="4">
        <f t="shared" si="32"/>
        <v>140.32589285714286</v>
      </c>
      <c r="AB53" s="37"/>
      <c r="AC53" s="3">
        <v>3</v>
      </c>
      <c r="AD53" s="3">
        <f t="shared" si="8"/>
        <v>180</v>
      </c>
      <c r="AE53" s="4">
        <f t="shared" si="29"/>
        <v>129</v>
      </c>
      <c r="AF53" s="206"/>
      <c r="AG53" s="3">
        <v>0</v>
      </c>
      <c r="AH53" s="3">
        <f t="shared" si="9"/>
        <v>0</v>
      </c>
      <c r="AI53" s="6">
        <v>10</v>
      </c>
      <c r="AJ53" s="4">
        <f t="shared" si="10"/>
        <v>0</v>
      </c>
      <c r="AK53" s="18"/>
      <c r="AL53" s="22">
        <f t="shared" si="31"/>
        <v>21.274999999999999</v>
      </c>
      <c r="AM53" s="4">
        <f t="shared" si="18"/>
        <v>21.274999999999999</v>
      </c>
      <c r="AN53" s="2"/>
      <c r="AO53" s="4">
        <f t="shared" si="16"/>
        <v>21.274999999999999</v>
      </c>
      <c r="AP53" s="19"/>
      <c r="AQ53" s="51"/>
      <c r="AR53" s="11"/>
      <c r="AS53" s="11"/>
      <c r="AT53" s="34">
        <v>18.5</v>
      </c>
    </row>
    <row r="54" spans="1:46" x14ac:dyDescent="0.25">
      <c r="A54" s="200"/>
      <c r="B54" s="21" t="s">
        <v>69</v>
      </c>
      <c r="C54" s="3"/>
      <c r="D54" s="3" t="s">
        <v>67</v>
      </c>
      <c r="E54" s="3" t="s">
        <v>28</v>
      </c>
      <c r="F54" s="22">
        <v>43</v>
      </c>
      <c r="G54" s="6"/>
      <c r="H54" s="203"/>
      <c r="I54" s="3">
        <v>0</v>
      </c>
      <c r="J54" s="3">
        <f t="shared" si="0"/>
        <v>0</v>
      </c>
      <c r="K54" s="4">
        <f t="shared" si="1"/>
        <v>0</v>
      </c>
      <c r="L54" s="200"/>
      <c r="M54" s="3">
        <v>0</v>
      </c>
      <c r="N54" s="3">
        <f t="shared" si="30"/>
        <v>0</v>
      </c>
      <c r="O54" s="4">
        <f t="shared" si="26"/>
        <v>0</v>
      </c>
      <c r="P54" s="200"/>
      <c r="Q54" s="3">
        <v>0</v>
      </c>
      <c r="R54" s="3">
        <f t="shared" si="4"/>
        <v>0</v>
      </c>
      <c r="S54" s="4">
        <f t="shared" si="27"/>
        <v>0</v>
      </c>
      <c r="T54" s="228"/>
      <c r="U54" s="3">
        <v>0</v>
      </c>
      <c r="V54" s="3">
        <f t="shared" si="12"/>
        <v>0</v>
      </c>
      <c r="W54" s="4">
        <f t="shared" si="28"/>
        <v>0</v>
      </c>
      <c r="X54" s="200"/>
      <c r="Y54" s="4">
        <f t="shared" si="33"/>
        <v>14</v>
      </c>
      <c r="Z54" s="4">
        <f t="shared" si="13"/>
        <v>840</v>
      </c>
      <c r="AA54" s="4">
        <f t="shared" si="32"/>
        <v>107.5</v>
      </c>
      <c r="AB54" s="37"/>
      <c r="AC54" s="3">
        <v>2</v>
      </c>
      <c r="AD54" s="3">
        <f t="shared" si="8"/>
        <v>120</v>
      </c>
      <c r="AE54" s="4">
        <f t="shared" si="29"/>
        <v>86</v>
      </c>
      <c r="AF54" s="206"/>
      <c r="AG54" s="3">
        <v>0</v>
      </c>
      <c r="AH54" s="3">
        <f t="shared" si="9"/>
        <v>0</v>
      </c>
      <c r="AI54" s="6">
        <v>10</v>
      </c>
      <c r="AJ54" s="4">
        <f t="shared" si="10"/>
        <v>0</v>
      </c>
      <c r="AK54" s="18"/>
      <c r="AL54" s="22">
        <v>16</v>
      </c>
      <c r="AM54" s="4">
        <f t="shared" si="18"/>
        <v>16</v>
      </c>
      <c r="AN54" s="2"/>
      <c r="AO54" s="4">
        <f t="shared" si="16"/>
        <v>16</v>
      </c>
      <c r="AP54" s="19"/>
      <c r="AQ54" s="51"/>
      <c r="AR54" s="11"/>
      <c r="AS54" s="11"/>
      <c r="AT54" s="34">
        <v>16</v>
      </c>
    </row>
    <row r="55" spans="1:46" x14ac:dyDescent="0.25">
      <c r="A55" s="200"/>
      <c r="B55" s="21" t="s">
        <v>70</v>
      </c>
      <c r="C55" s="3"/>
      <c r="D55" s="3" t="s">
        <v>67</v>
      </c>
      <c r="E55" s="3" t="s">
        <v>28</v>
      </c>
      <c r="F55" s="22">
        <v>43</v>
      </c>
      <c r="G55" s="6"/>
      <c r="H55" s="203"/>
      <c r="I55" s="3">
        <v>0</v>
      </c>
      <c r="J55" s="3">
        <f t="shared" si="0"/>
        <v>0</v>
      </c>
      <c r="K55" s="4">
        <f t="shared" si="1"/>
        <v>0</v>
      </c>
      <c r="L55" s="200"/>
      <c r="M55" s="3">
        <v>0</v>
      </c>
      <c r="N55" s="3">
        <f t="shared" si="30"/>
        <v>0</v>
      </c>
      <c r="O55" s="4">
        <f t="shared" si="26"/>
        <v>0</v>
      </c>
      <c r="P55" s="200"/>
      <c r="Q55" s="3">
        <v>0</v>
      </c>
      <c r="R55" s="3">
        <f t="shared" si="4"/>
        <v>0</v>
      </c>
      <c r="S55" s="4">
        <f t="shared" si="27"/>
        <v>0</v>
      </c>
      <c r="T55" s="228"/>
      <c r="U55" s="3">
        <v>0</v>
      </c>
      <c r="V55" s="3">
        <f t="shared" si="12"/>
        <v>0</v>
      </c>
      <c r="W55" s="4">
        <f t="shared" si="28"/>
        <v>0</v>
      </c>
      <c r="X55" s="200"/>
      <c r="Y55" s="4">
        <f t="shared" si="33"/>
        <v>10</v>
      </c>
      <c r="Z55" s="4">
        <f t="shared" si="13"/>
        <v>600</v>
      </c>
      <c r="AA55" s="4">
        <f t="shared" si="32"/>
        <v>76.785714285714292</v>
      </c>
      <c r="AB55" s="37"/>
      <c r="AC55" s="3">
        <v>2</v>
      </c>
      <c r="AD55" s="3">
        <f t="shared" si="8"/>
        <v>120</v>
      </c>
      <c r="AE55" s="4">
        <f t="shared" si="29"/>
        <v>86</v>
      </c>
      <c r="AF55" s="206"/>
      <c r="AG55" s="3">
        <v>0</v>
      </c>
      <c r="AH55" s="3">
        <f t="shared" si="9"/>
        <v>0</v>
      </c>
      <c r="AI55" s="6">
        <v>10</v>
      </c>
      <c r="AJ55" s="4">
        <f t="shared" si="10"/>
        <v>0</v>
      </c>
      <c r="AK55" s="18"/>
      <c r="AL55" s="22">
        <v>12</v>
      </c>
      <c r="AM55" s="4">
        <f t="shared" si="18"/>
        <v>12</v>
      </c>
      <c r="AN55" s="2"/>
      <c r="AO55" s="4">
        <f t="shared" si="16"/>
        <v>12</v>
      </c>
      <c r="AP55" s="19"/>
      <c r="AQ55" s="51"/>
      <c r="AR55" s="11"/>
      <c r="AS55" s="11"/>
      <c r="AT55" s="34">
        <v>12</v>
      </c>
    </row>
    <row r="56" spans="1:46" x14ac:dyDescent="0.25">
      <c r="A56" s="200"/>
      <c r="B56" s="21" t="s">
        <v>71</v>
      </c>
      <c r="C56" s="3" t="s">
        <v>138</v>
      </c>
      <c r="D56" s="3" t="s">
        <v>67</v>
      </c>
      <c r="E56" s="3" t="s">
        <v>28</v>
      </c>
      <c r="F56" s="22">
        <v>43</v>
      </c>
      <c r="G56" s="6"/>
      <c r="H56" s="203"/>
      <c r="I56" s="3">
        <v>0</v>
      </c>
      <c r="J56" s="3">
        <f t="shared" si="0"/>
        <v>0</v>
      </c>
      <c r="K56" s="4">
        <f t="shared" si="1"/>
        <v>0</v>
      </c>
      <c r="L56" s="200"/>
      <c r="M56" s="3">
        <v>0</v>
      </c>
      <c r="N56" s="3">
        <f t="shared" si="30"/>
        <v>0</v>
      </c>
      <c r="O56" s="4">
        <f t="shared" si="26"/>
        <v>0</v>
      </c>
      <c r="P56" s="200"/>
      <c r="Q56" s="3">
        <v>0</v>
      </c>
      <c r="R56" s="3">
        <f t="shared" si="4"/>
        <v>0</v>
      </c>
      <c r="S56" s="4">
        <f t="shared" si="27"/>
        <v>0</v>
      </c>
      <c r="T56" s="228"/>
      <c r="U56" s="3">
        <v>0</v>
      </c>
      <c r="V56" s="3">
        <f t="shared" si="12"/>
        <v>0</v>
      </c>
      <c r="W56" s="4">
        <f t="shared" si="28"/>
        <v>0</v>
      </c>
      <c r="X56" s="200"/>
      <c r="Y56" s="4">
        <f t="shared" si="33"/>
        <v>14</v>
      </c>
      <c r="Z56" s="4">
        <f t="shared" si="13"/>
        <v>840</v>
      </c>
      <c r="AA56" s="4">
        <f t="shared" si="32"/>
        <v>107.5</v>
      </c>
      <c r="AB56" s="37"/>
      <c r="AC56" s="3">
        <v>2</v>
      </c>
      <c r="AD56" s="3">
        <f t="shared" si="8"/>
        <v>120</v>
      </c>
      <c r="AE56" s="4">
        <f t="shared" si="29"/>
        <v>86</v>
      </c>
      <c r="AF56" s="206"/>
      <c r="AG56" s="3">
        <v>0</v>
      </c>
      <c r="AH56" s="3">
        <f t="shared" si="9"/>
        <v>0</v>
      </c>
      <c r="AI56" s="6">
        <v>10</v>
      </c>
      <c r="AJ56" s="4">
        <f t="shared" si="10"/>
        <v>0</v>
      </c>
      <c r="AK56" s="18"/>
      <c r="AL56" s="22">
        <v>16</v>
      </c>
      <c r="AM56" s="40">
        <f t="shared" si="18"/>
        <v>16</v>
      </c>
      <c r="AN56" s="40"/>
      <c r="AO56" s="40">
        <f t="shared" si="16"/>
        <v>16</v>
      </c>
      <c r="AP56" s="19"/>
      <c r="AQ56" s="51"/>
      <c r="AR56" s="11"/>
      <c r="AS56" s="11"/>
      <c r="AT56" s="34">
        <v>16</v>
      </c>
    </row>
    <row r="57" spans="1:46" s="49" customFormat="1" x14ac:dyDescent="0.25">
      <c r="A57" s="200"/>
      <c r="B57" s="45" t="s">
        <v>72</v>
      </c>
      <c r="C57" s="46"/>
      <c r="D57" s="46" t="s">
        <v>67</v>
      </c>
      <c r="E57" s="46" t="s">
        <v>28</v>
      </c>
      <c r="F57" s="22">
        <v>43</v>
      </c>
      <c r="G57" s="6"/>
      <c r="H57" s="203"/>
      <c r="I57" s="3">
        <v>0</v>
      </c>
      <c r="J57" s="3">
        <f t="shared" si="0"/>
        <v>0</v>
      </c>
      <c r="K57" s="4">
        <f t="shared" si="1"/>
        <v>0</v>
      </c>
      <c r="L57" s="200"/>
      <c r="M57" s="3">
        <v>0</v>
      </c>
      <c r="N57" s="3">
        <f t="shared" si="30"/>
        <v>0</v>
      </c>
      <c r="O57" s="4">
        <f t="shared" si="26"/>
        <v>0</v>
      </c>
      <c r="P57" s="200"/>
      <c r="Q57" s="3">
        <v>0</v>
      </c>
      <c r="R57" s="3">
        <f t="shared" si="4"/>
        <v>0</v>
      </c>
      <c r="S57" s="4">
        <f t="shared" si="27"/>
        <v>0</v>
      </c>
      <c r="T57" s="228"/>
      <c r="U57" s="3">
        <v>0</v>
      </c>
      <c r="V57" s="3">
        <f t="shared" si="12"/>
        <v>0</v>
      </c>
      <c r="W57" s="4">
        <f t="shared" si="28"/>
        <v>0</v>
      </c>
      <c r="X57" s="200"/>
      <c r="Y57" s="4">
        <v>0</v>
      </c>
      <c r="Z57" s="4">
        <f t="shared" si="13"/>
        <v>0</v>
      </c>
      <c r="AA57" s="4">
        <f t="shared" si="32"/>
        <v>0</v>
      </c>
      <c r="AB57" s="37"/>
      <c r="AC57" s="3">
        <v>2</v>
      </c>
      <c r="AD57" s="3">
        <f t="shared" si="8"/>
        <v>120</v>
      </c>
      <c r="AE57" s="4">
        <f t="shared" si="29"/>
        <v>86</v>
      </c>
      <c r="AF57" s="206"/>
      <c r="AG57" s="3">
        <v>0</v>
      </c>
      <c r="AH57" s="3">
        <f t="shared" si="9"/>
        <v>0</v>
      </c>
      <c r="AI57" s="6">
        <v>10</v>
      </c>
      <c r="AJ57" s="4">
        <f t="shared" si="10"/>
        <v>0</v>
      </c>
      <c r="AK57" s="18"/>
      <c r="AL57" s="22">
        <v>14</v>
      </c>
      <c r="AM57" s="4">
        <f t="shared" si="18"/>
        <v>2</v>
      </c>
      <c r="AN57" s="4"/>
      <c r="AO57" s="4">
        <f t="shared" si="16"/>
        <v>2</v>
      </c>
      <c r="AP57" s="19"/>
      <c r="AQ57" s="51"/>
      <c r="AR57" s="11"/>
      <c r="AS57" s="11"/>
      <c r="AT57" s="34">
        <v>14</v>
      </c>
    </row>
    <row r="58" spans="1:46" x14ac:dyDescent="0.25">
      <c r="A58" s="200"/>
      <c r="B58" s="21" t="s">
        <v>161</v>
      </c>
      <c r="C58" s="3" t="s">
        <v>162</v>
      </c>
      <c r="D58" s="3" t="s">
        <v>67</v>
      </c>
      <c r="E58" s="3" t="s">
        <v>28</v>
      </c>
      <c r="F58" s="22">
        <v>43</v>
      </c>
      <c r="G58" s="6"/>
      <c r="H58" s="203"/>
      <c r="I58" s="3">
        <v>0</v>
      </c>
      <c r="J58" s="3">
        <f t="shared" si="0"/>
        <v>0</v>
      </c>
      <c r="K58" s="4">
        <f t="shared" ref="K58" si="34">(F58/$I$60)*I58</f>
        <v>0</v>
      </c>
      <c r="L58" s="200"/>
      <c r="M58" s="3">
        <v>0</v>
      </c>
      <c r="N58" s="3">
        <f t="shared" ref="N58" si="35">M58*$I$12</f>
        <v>0</v>
      </c>
      <c r="O58" s="4">
        <f t="shared" ref="O58" si="36">(J58/$I$60)*M58</f>
        <v>0</v>
      </c>
      <c r="P58" s="200"/>
      <c r="Q58" s="3">
        <v>0</v>
      </c>
      <c r="R58" s="3">
        <f t="shared" ref="R58" si="37">Q58*$I$12</f>
        <v>0</v>
      </c>
      <c r="S58" s="4">
        <f t="shared" ref="S58" si="38">(N58/$I$60)*Q58</f>
        <v>0</v>
      </c>
      <c r="T58" s="228"/>
      <c r="U58" s="3">
        <v>0</v>
      </c>
      <c r="V58" s="3">
        <f t="shared" si="12"/>
        <v>0</v>
      </c>
      <c r="W58" s="4">
        <f t="shared" ref="W58" si="39">(R58/$I$60)*U58</f>
        <v>0</v>
      </c>
      <c r="X58" s="200"/>
      <c r="Y58" s="4">
        <v>4</v>
      </c>
      <c r="Z58" s="4">
        <f t="shared" si="13"/>
        <v>240</v>
      </c>
      <c r="AA58" s="4">
        <f t="shared" si="32"/>
        <v>30.714285714285715</v>
      </c>
      <c r="AB58" s="37"/>
      <c r="AC58" s="3">
        <v>0</v>
      </c>
      <c r="AD58" s="3">
        <f t="shared" si="8"/>
        <v>0</v>
      </c>
      <c r="AE58" s="4">
        <f t="shared" ref="AE58" si="40">(Z58/$I$60)*AC58</f>
        <v>0</v>
      </c>
      <c r="AF58" s="206"/>
      <c r="AG58" s="3">
        <v>0</v>
      </c>
      <c r="AH58" s="3">
        <f t="shared" si="9"/>
        <v>0</v>
      </c>
      <c r="AI58" s="6">
        <v>10</v>
      </c>
      <c r="AJ58" s="4">
        <f t="shared" si="10"/>
        <v>0</v>
      </c>
      <c r="AK58" s="18"/>
      <c r="AL58" s="22">
        <v>4</v>
      </c>
      <c r="AM58" s="4">
        <f t="shared" si="18"/>
        <v>4</v>
      </c>
      <c r="AN58" s="2"/>
      <c r="AO58" s="4">
        <f t="shared" si="16"/>
        <v>4</v>
      </c>
      <c r="AP58" s="19"/>
      <c r="AQ58" s="51"/>
      <c r="AR58" s="11"/>
      <c r="AS58" s="11"/>
      <c r="AT58" s="34"/>
    </row>
    <row r="59" spans="1:46" x14ac:dyDescent="0.25">
      <c r="A59" s="200"/>
      <c r="B59" s="1" t="s">
        <v>0</v>
      </c>
      <c r="C59" s="1"/>
      <c r="D59" s="1"/>
      <c r="E59" s="1"/>
      <c r="F59" s="1"/>
      <c r="G59" s="1">
        <f>SUM(G14:G57)</f>
        <v>0</v>
      </c>
      <c r="H59" s="203"/>
      <c r="I59" s="1">
        <f>SUM(I14:I58)</f>
        <v>110</v>
      </c>
      <c r="J59" s="1">
        <f>I59*I12</f>
        <v>4400</v>
      </c>
      <c r="K59" s="8">
        <f>SUM(K14:K57)</f>
        <v>922.22222222222229</v>
      </c>
      <c r="L59" s="200"/>
      <c r="M59" s="1">
        <f>SUM(M14:M58)</f>
        <v>100</v>
      </c>
      <c r="N59" s="1">
        <f>M59*M12</f>
        <v>3000</v>
      </c>
      <c r="O59" s="8">
        <f>SUM(O14:O57)</f>
        <v>716.66666666666686</v>
      </c>
      <c r="P59" s="200"/>
      <c r="Q59" s="1">
        <f>SUM(Q14:Q58)</f>
        <v>36</v>
      </c>
      <c r="R59" s="1">
        <f>Q59*Q12</f>
        <v>1440</v>
      </c>
      <c r="S59" s="8">
        <f>SUM(S14:S57)</f>
        <v>313.125</v>
      </c>
      <c r="T59" s="228"/>
      <c r="U59" s="8">
        <f>SUM(U14:U58)</f>
        <v>264.5</v>
      </c>
      <c r="V59" s="1">
        <f>U59*U12</f>
        <v>15870</v>
      </c>
      <c r="W59" s="8">
        <f>SUM(W14:W57)</f>
        <v>1102.2926829268292</v>
      </c>
      <c r="X59" s="200"/>
      <c r="Y59" s="8">
        <f>SUM(Y14:Y58)</f>
        <v>72.275000000000006</v>
      </c>
      <c r="Z59" s="8">
        <f>Y59*Y12</f>
        <v>4336.5</v>
      </c>
      <c r="AA59" s="8">
        <f>SUM(AA14:AA58)</f>
        <v>554.96874999999989</v>
      </c>
      <c r="AB59" s="37"/>
      <c r="AC59" s="1">
        <f>SUM(AC14:AC58)</f>
        <v>158</v>
      </c>
      <c r="AD59" s="1">
        <f>AC59*AC12</f>
        <v>9480</v>
      </c>
      <c r="AE59" s="1">
        <f>SUM(AE14:AE57)</f>
        <v>6719</v>
      </c>
      <c r="AF59" s="207"/>
      <c r="AG59" s="1"/>
      <c r="AH59" s="1"/>
      <c r="AI59" s="1"/>
      <c r="AJ59" s="1"/>
      <c r="AK59" s="211"/>
      <c r="AL59" s="212"/>
      <c r="AM59" s="212"/>
      <c r="AN59" s="212"/>
      <c r="AO59" s="212"/>
      <c r="AP59" s="213"/>
      <c r="AQ59" s="51"/>
      <c r="AR59" s="11"/>
      <c r="AS59" s="11"/>
      <c r="AT59" s="33"/>
    </row>
    <row r="60" spans="1:46" ht="30" customHeight="1" x14ac:dyDescent="0.25">
      <c r="A60" s="201"/>
      <c r="B60" s="220" t="s">
        <v>93</v>
      </c>
      <c r="C60" s="220"/>
      <c r="D60" s="220"/>
      <c r="E60" s="220"/>
      <c r="F60" s="220"/>
      <c r="G60" s="220"/>
      <c r="H60" s="204"/>
      <c r="I60" s="221">
        <v>4.95</v>
      </c>
      <c r="J60" s="221"/>
      <c r="K60" s="221"/>
      <c r="L60" s="201"/>
      <c r="M60" s="221">
        <v>6</v>
      </c>
      <c r="N60" s="221"/>
      <c r="O60" s="221"/>
      <c r="P60" s="201"/>
      <c r="Q60" s="222">
        <v>4.8</v>
      </c>
      <c r="R60" s="222"/>
      <c r="S60" s="222"/>
      <c r="T60" s="229"/>
      <c r="U60" s="223">
        <v>10.25</v>
      </c>
      <c r="V60" s="224"/>
      <c r="W60" s="225"/>
      <c r="X60" s="201"/>
      <c r="Y60" s="222">
        <v>5.6</v>
      </c>
      <c r="Z60" s="222"/>
      <c r="AA60" s="222"/>
      <c r="AB60" s="38"/>
      <c r="AC60" s="222">
        <v>1</v>
      </c>
      <c r="AD60" s="222"/>
      <c r="AE60" s="222"/>
      <c r="AF60" s="7"/>
      <c r="AG60" s="231">
        <v>5</v>
      </c>
      <c r="AH60" s="231"/>
      <c r="AI60" s="231"/>
      <c r="AJ60" s="231"/>
      <c r="AK60" s="214"/>
      <c r="AL60" s="215"/>
      <c r="AM60" s="215"/>
      <c r="AN60" s="215"/>
      <c r="AO60" s="215"/>
      <c r="AP60" s="216"/>
      <c r="AQ60" s="51"/>
      <c r="AR60" s="11"/>
      <c r="AS60" s="11"/>
      <c r="AT60" s="33"/>
    </row>
    <row r="61" spans="1:46" ht="15" customHeight="1" x14ac:dyDescent="0.25">
      <c r="A61" s="196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8"/>
      <c r="AK61" s="217"/>
      <c r="AL61" s="218"/>
      <c r="AM61" s="218"/>
      <c r="AN61" s="218"/>
      <c r="AO61" s="218"/>
      <c r="AP61" s="219"/>
      <c r="AQ61" s="51"/>
      <c r="AR61" s="11"/>
      <c r="AS61" s="11"/>
      <c r="AT61" s="33"/>
    </row>
    <row r="62" spans="1:46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33"/>
    </row>
    <row r="63" spans="1:46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33"/>
    </row>
    <row r="64" spans="1:4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x14ac:dyDescent="0.25">
      <c r="A65" s="11"/>
      <c r="B65" s="23" t="s">
        <v>166</v>
      </c>
      <c r="C65" s="23" t="s">
        <v>17</v>
      </c>
      <c r="D65" s="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x14ac:dyDescent="0.25">
      <c r="A66" s="11"/>
      <c r="B66" s="3" t="s">
        <v>144</v>
      </c>
      <c r="C66" s="3" t="s">
        <v>145</v>
      </c>
      <c r="D66" s="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 t="s">
        <v>33</v>
      </c>
      <c r="AI66" s="11">
        <f>SUM(AC14:AC26)</f>
        <v>84</v>
      </c>
      <c r="AJ66" s="48">
        <f>AI66/$AI$70</f>
        <v>0.53846153846153844</v>
      </c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x14ac:dyDescent="0.25">
      <c r="A67" s="11"/>
      <c r="B67" s="25" t="s">
        <v>3</v>
      </c>
      <c r="C67" s="10">
        <v>1169</v>
      </c>
      <c r="D67" s="26">
        <f>C67/C90</f>
        <v>0.69212551805802247</v>
      </c>
      <c r="E67" s="13"/>
      <c r="F67" s="14"/>
      <c r="G67" s="14"/>
      <c r="H67" s="13"/>
      <c r="I67" s="11" t="s">
        <v>120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 t="s">
        <v>164</v>
      </c>
      <c r="AI67" s="11">
        <f>SUM(AC27:AC45,AC49,AC53:AC58)</f>
        <v>64</v>
      </c>
      <c r="AJ67" s="48">
        <f t="shared" ref="AJ67:AJ69" si="41">AI67/$AI$70</f>
        <v>0.41025641025641024</v>
      </c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5" customHeight="1" x14ac:dyDescent="0.25">
      <c r="A68" s="11"/>
      <c r="B68" s="25" t="s">
        <v>4</v>
      </c>
      <c r="C68" s="10">
        <v>232</v>
      </c>
      <c r="D68" s="26">
        <f>C68/C90</f>
        <v>0.13735938425103611</v>
      </c>
      <c r="E68" s="13"/>
      <c r="F68" s="14"/>
      <c r="G68" s="14"/>
      <c r="H68" s="13"/>
      <c r="I68" s="11" t="s">
        <v>120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 t="s">
        <v>165</v>
      </c>
      <c r="AI68" s="47">
        <f>SUM(AC50:AC52)</f>
        <v>3</v>
      </c>
      <c r="AJ68" s="48">
        <f t="shared" si="41"/>
        <v>1.9230769230769232E-2</v>
      </c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x14ac:dyDescent="0.25">
      <c r="A69" s="11"/>
      <c r="B69" s="25" t="s">
        <v>142</v>
      </c>
      <c r="C69" s="10">
        <v>288</v>
      </c>
      <c r="D69" s="26">
        <f>C69/C90</f>
        <v>0.17051509769094139</v>
      </c>
      <c r="E69" s="13"/>
      <c r="F69" s="14"/>
      <c r="G69" s="14"/>
      <c r="H69" s="13"/>
      <c r="I69" s="11" t="s">
        <v>120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 t="s">
        <v>42</v>
      </c>
      <c r="AI69" s="11">
        <f>SUM(AC48,AC47)</f>
        <v>5</v>
      </c>
      <c r="AJ69" s="48">
        <f t="shared" si="41"/>
        <v>3.2051282051282048E-2</v>
      </c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x14ac:dyDescent="0.25">
      <c r="A70" s="11"/>
      <c r="B70" s="25" t="s">
        <v>2</v>
      </c>
      <c r="C70" s="10">
        <v>0</v>
      </c>
      <c r="D70" s="26">
        <f>C70/C90</f>
        <v>0</v>
      </c>
      <c r="E70" s="13"/>
      <c r="F70" s="14"/>
      <c r="G70" s="14"/>
      <c r="H70" s="1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>
        <f>SUM(AI66:AI69)</f>
        <v>156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x14ac:dyDescent="0.25">
      <c r="A71" s="11"/>
      <c r="B71" s="39" t="s">
        <v>159</v>
      </c>
      <c r="C71" s="40">
        <f>SUM(C67:C70)</f>
        <v>1689</v>
      </c>
      <c r="D71" s="41"/>
      <c r="E71" s="13"/>
      <c r="F71" s="14"/>
      <c r="G71" s="14"/>
      <c r="H71" s="1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x14ac:dyDescent="0.25">
      <c r="A72" s="11"/>
      <c r="B72" s="27" t="s">
        <v>27</v>
      </c>
      <c r="C72" s="28">
        <v>1144</v>
      </c>
      <c r="D72" s="29">
        <f>C72/C75</f>
        <v>0.56521739130434778</v>
      </c>
      <c r="E72" s="13"/>
      <c r="F72" s="14"/>
      <c r="G72" s="14"/>
      <c r="H72" s="13"/>
      <c r="I72" s="11" t="s">
        <v>120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x14ac:dyDescent="0.25">
      <c r="A73" s="11"/>
      <c r="B73" s="27" t="s">
        <v>130</v>
      </c>
      <c r="C73" s="28">
        <v>561</v>
      </c>
      <c r="D73" s="29">
        <f>C73/C75</f>
        <v>0.27717391304347827</v>
      </c>
      <c r="E73" s="13"/>
      <c r="F73" s="14"/>
      <c r="G73" s="14"/>
      <c r="H73" s="13"/>
      <c r="I73" s="11" t="s">
        <v>120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x14ac:dyDescent="0.25">
      <c r="A74" s="11"/>
      <c r="B74" s="27" t="s">
        <v>143</v>
      </c>
      <c r="C74" s="28">
        <v>319</v>
      </c>
      <c r="D74" s="29">
        <f>C74/C75</f>
        <v>0.15760869565217392</v>
      </c>
      <c r="E74" s="13"/>
      <c r="F74" s="14"/>
      <c r="G74" s="14"/>
      <c r="H74" s="13"/>
      <c r="I74" s="11" t="s">
        <v>120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idden="1" x14ac:dyDescent="0.25">
      <c r="A75" s="11"/>
      <c r="B75" s="3" t="s">
        <v>0</v>
      </c>
      <c r="C75" s="4">
        <f>SUM(C72:C74)</f>
        <v>2024</v>
      </c>
      <c r="D75" s="24">
        <f>SUM(D67:D69)</f>
        <v>1</v>
      </c>
      <c r="E75" s="13"/>
      <c r="F75" s="14"/>
      <c r="G75" s="14"/>
      <c r="H75" s="13"/>
      <c r="I75" s="11" t="s">
        <v>120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x14ac:dyDescent="0.25">
      <c r="A76" s="11"/>
      <c r="B76" s="3" t="s">
        <v>158</v>
      </c>
      <c r="C76" s="4">
        <f>SUM(C72:C74)</f>
        <v>2024</v>
      </c>
      <c r="D76" s="24"/>
      <c r="E76" s="13"/>
      <c r="F76" s="14"/>
      <c r="G76" s="14"/>
      <c r="H76" s="1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x14ac:dyDescent="0.25">
      <c r="A77" s="11"/>
      <c r="B77" s="11"/>
      <c r="C77" s="11"/>
      <c r="D77" s="11"/>
      <c r="E77" s="11"/>
      <c r="F77" s="11"/>
      <c r="G77" s="14"/>
      <c r="H77" s="13"/>
      <c r="I77" s="11" t="s">
        <v>120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x14ac:dyDescent="0.25">
      <c r="A78" s="11"/>
      <c r="B78" s="23" t="s">
        <v>154</v>
      </c>
      <c r="C78" s="23" t="s">
        <v>155</v>
      </c>
      <c r="D78" s="3" t="s">
        <v>156</v>
      </c>
      <c r="E78" s="14"/>
      <c r="F78" s="14"/>
      <c r="G78" s="14"/>
      <c r="H78" s="13"/>
      <c r="I78" s="11" t="s">
        <v>120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x14ac:dyDescent="0.25">
      <c r="A79" s="11"/>
      <c r="B79" s="3" t="s">
        <v>144</v>
      </c>
      <c r="C79" s="3" t="s">
        <v>145</v>
      </c>
      <c r="D79" s="3"/>
      <c r="E79" s="14"/>
      <c r="F79" s="14"/>
      <c r="G79" s="14"/>
      <c r="H79" s="13"/>
      <c r="I79" s="11" t="s">
        <v>120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x14ac:dyDescent="0.25">
      <c r="A80" s="11"/>
      <c r="B80" s="25" t="s">
        <v>3</v>
      </c>
      <c r="C80" s="10">
        <f>($C$71+$F$83)*D80</f>
        <v>913.07339999999999</v>
      </c>
      <c r="D80" s="26">
        <v>0.53</v>
      </c>
      <c r="E80" s="14"/>
      <c r="F80" s="14"/>
      <c r="G80" s="14"/>
      <c r="H80" s="13"/>
      <c r="I80" s="11" t="s">
        <v>120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188" x14ac:dyDescent="0.25">
      <c r="A81" s="11"/>
      <c r="B81" s="25" t="s">
        <v>4</v>
      </c>
      <c r="C81" s="10">
        <f t="shared" ref="C81:C83" si="42">($C$71+$F$83)*D81</f>
        <v>86.13900000000001</v>
      </c>
      <c r="D81" s="26">
        <v>0.05</v>
      </c>
      <c r="E81" s="14"/>
      <c r="F81" s="14"/>
      <c r="G81" s="14"/>
      <c r="H81" s="13"/>
      <c r="I81" s="11" t="s">
        <v>120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188" x14ac:dyDescent="0.25">
      <c r="A82" s="11"/>
      <c r="B82" s="25" t="s">
        <v>142</v>
      </c>
      <c r="C82" s="10">
        <f t="shared" si="42"/>
        <v>0</v>
      </c>
      <c r="D82" s="26">
        <v>0</v>
      </c>
      <c r="E82" s="14"/>
      <c r="F82" s="42"/>
      <c r="G82" s="42"/>
      <c r="H82" s="43"/>
      <c r="I82" s="15" t="s">
        <v>120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188" x14ac:dyDescent="0.25">
      <c r="A83" s="11"/>
      <c r="B83" s="25" t="s">
        <v>2</v>
      </c>
      <c r="C83" s="10">
        <f t="shared" si="42"/>
        <v>723.56759999999997</v>
      </c>
      <c r="D83" s="26">
        <v>0.42</v>
      </c>
      <c r="E83" s="14"/>
      <c r="F83" s="42">
        <f>C71*0.02</f>
        <v>33.78</v>
      </c>
      <c r="G83" s="42"/>
      <c r="H83" s="43"/>
      <c r="I83" s="15" t="s">
        <v>120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188" x14ac:dyDescent="0.25">
      <c r="A84" s="11"/>
      <c r="B84" s="27" t="s">
        <v>27</v>
      </c>
      <c r="C84" s="28">
        <f>C88*$D$84</f>
        <v>1113</v>
      </c>
      <c r="D84" s="29">
        <v>0.53</v>
      </c>
      <c r="E84" s="14"/>
      <c r="F84" s="42"/>
      <c r="G84" s="42"/>
      <c r="H84" s="43"/>
      <c r="I84" s="15" t="s">
        <v>120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188" x14ac:dyDescent="0.25">
      <c r="A85" s="11"/>
      <c r="B85" s="27" t="s">
        <v>130</v>
      </c>
      <c r="C85" s="28">
        <f>$C$88*D85</f>
        <v>582.06521739130437</v>
      </c>
      <c r="D85" s="29">
        <v>0.27717391304347827</v>
      </c>
      <c r="E85" s="14"/>
      <c r="F85" s="42"/>
      <c r="G85" s="42"/>
      <c r="H85" s="15"/>
      <c r="I85" s="15"/>
      <c r="J85" s="15">
        <f>D80/52</f>
        <v>1.0192307692307693E-2</v>
      </c>
      <c r="K85" s="15" t="s">
        <v>132</v>
      </c>
      <c r="L85" s="15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188" x14ac:dyDescent="0.25">
      <c r="A86" s="11"/>
      <c r="B86" s="27" t="s">
        <v>143</v>
      </c>
      <c r="C86" s="28">
        <f>$C$88*D86</f>
        <v>399</v>
      </c>
      <c r="D86" s="29">
        <v>0.19</v>
      </c>
      <c r="E86" s="14"/>
      <c r="F86" s="42">
        <f>C76*0.02</f>
        <v>40.480000000000004</v>
      </c>
      <c r="G86" s="52">
        <f>F86/3</f>
        <v>13.493333333333334</v>
      </c>
      <c r="H86" s="15"/>
      <c r="I86" s="15"/>
      <c r="J86" s="15">
        <f>J85-J84</f>
        <v>1.0192307692307693E-2</v>
      </c>
      <c r="K86" s="15" t="s">
        <v>133</v>
      </c>
      <c r="L86" s="15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188" x14ac:dyDescent="0.25">
      <c r="A87" s="11"/>
      <c r="B87" s="11"/>
      <c r="C87" s="11"/>
      <c r="D87" s="53">
        <f>SUM(D84:D86)</f>
        <v>0.99717391304347824</v>
      </c>
      <c r="E87" s="11"/>
      <c r="F87" s="15"/>
      <c r="G87" s="15"/>
      <c r="H87" s="15"/>
      <c r="I87" s="15">
        <v>1</v>
      </c>
      <c r="J87" s="15"/>
      <c r="K87" s="15"/>
      <c r="L87" s="15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188" x14ac:dyDescent="0.25">
      <c r="A88" s="11"/>
      <c r="B88" s="11"/>
      <c r="C88" s="31">
        <v>2100</v>
      </c>
      <c r="D88" s="11"/>
      <c r="E88" s="11"/>
      <c r="F88" s="15"/>
      <c r="G88" s="15"/>
      <c r="H88" s="15"/>
      <c r="I88" s="15"/>
      <c r="J88" s="15"/>
      <c r="K88" s="15"/>
      <c r="L88" s="15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188" s="20" customFormat="1" x14ac:dyDescent="0.25">
      <c r="C89" s="32"/>
      <c r="F89" s="44"/>
      <c r="G89" s="44"/>
      <c r="H89" s="44"/>
      <c r="I89" s="44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</row>
    <row r="90" spans="1:188" s="20" customFormat="1" x14ac:dyDescent="0.25">
      <c r="C90" s="30">
        <f>SUM(C67:C70)</f>
        <v>1689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188" s="20" customFormat="1" x14ac:dyDescent="0.25">
      <c r="C91" s="32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188" s="20" customFormat="1" x14ac:dyDescent="0.25">
      <c r="C92"/>
      <c r="D92"/>
      <c r="E92" s="20">
        <v>1</v>
      </c>
      <c r="F92" s="20">
        <v>2</v>
      </c>
      <c r="G92" s="20">
        <v>3</v>
      </c>
      <c r="H92" s="20">
        <v>4</v>
      </c>
      <c r="I92" s="20">
        <v>5</v>
      </c>
      <c r="J92" s="20">
        <v>6</v>
      </c>
      <c r="K92" s="20">
        <v>7</v>
      </c>
      <c r="L92" s="20">
        <v>8</v>
      </c>
      <c r="M92" s="20">
        <v>9</v>
      </c>
      <c r="N92" s="20">
        <v>10</v>
      </c>
      <c r="O92" s="20">
        <v>11</v>
      </c>
      <c r="P92" s="20">
        <v>12</v>
      </c>
      <c r="Q92" s="20">
        <v>13</v>
      </c>
      <c r="R92" s="20">
        <v>14</v>
      </c>
      <c r="S92" s="20">
        <v>15</v>
      </c>
      <c r="T92" s="20">
        <v>16</v>
      </c>
      <c r="U92" s="20">
        <v>17</v>
      </c>
      <c r="V92" s="20">
        <v>18</v>
      </c>
      <c r="W92" s="20">
        <v>19</v>
      </c>
      <c r="X92" s="20">
        <v>20</v>
      </c>
      <c r="Y92" s="20">
        <v>21</v>
      </c>
      <c r="Z92" s="20">
        <v>22</v>
      </c>
      <c r="AA92" s="20">
        <v>23</v>
      </c>
      <c r="AB92" s="20">
        <v>24</v>
      </c>
      <c r="AC92" s="20">
        <v>25</v>
      </c>
      <c r="AD92" s="20">
        <v>26</v>
      </c>
      <c r="AE92" s="20">
        <v>27</v>
      </c>
      <c r="AF92" s="20">
        <v>28</v>
      </c>
      <c r="AG92" s="20">
        <v>29</v>
      </c>
      <c r="AH92" s="20">
        <v>30</v>
      </c>
      <c r="AI92" s="20">
        <v>31</v>
      </c>
      <c r="AK92" s="20">
        <v>32</v>
      </c>
      <c r="AL92" s="20">
        <v>33</v>
      </c>
      <c r="AM92" s="20">
        <v>34</v>
      </c>
      <c r="AN92" s="20">
        <v>35</v>
      </c>
      <c r="AO92" s="20">
        <v>36</v>
      </c>
      <c r="AP92" s="20">
        <v>37</v>
      </c>
      <c r="AQ92" s="20">
        <v>38</v>
      </c>
      <c r="AR92" s="20">
        <v>39</v>
      </c>
      <c r="AS92" s="20">
        <v>40</v>
      </c>
      <c r="AT92" s="20">
        <v>41</v>
      </c>
      <c r="AU92" s="20">
        <v>42</v>
      </c>
      <c r="AV92" s="20">
        <v>43</v>
      </c>
      <c r="AW92" s="20">
        <v>44</v>
      </c>
      <c r="AX92" s="20">
        <v>45</v>
      </c>
      <c r="AY92" s="20">
        <v>46</v>
      </c>
      <c r="AZ92" s="20">
        <v>47</v>
      </c>
      <c r="BA92" s="20">
        <v>48</v>
      </c>
      <c r="BB92" s="20">
        <v>49</v>
      </c>
      <c r="BC92" s="20">
        <v>50</v>
      </c>
      <c r="BD92" s="20">
        <v>51</v>
      </c>
      <c r="BE92" s="20">
        <v>52</v>
      </c>
      <c r="BG92"/>
      <c r="BH92"/>
      <c r="BI92"/>
      <c r="BJ92"/>
    </row>
    <row r="93" spans="1:188" s="20" customFormat="1" x14ac:dyDescent="0.25">
      <c r="C93" s="20" t="s">
        <v>148</v>
      </c>
      <c r="D93" s="30">
        <f>'16.8% model (2)'!C84</f>
        <v>1113</v>
      </c>
      <c r="BG93"/>
      <c r="BH93"/>
      <c r="BI93"/>
      <c r="BJ93"/>
    </row>
    <row r="94" spans="1:188" s="20" customFormat="1" x14ac:dyDescent="0.25">
      <c r="C94" s="20" t="s">
        <v>146</v>
      </c>
      <c r="D94" s="30">
        <f>'16.8% model (2)'!W59</f>
        <v>1102.2926829268292</v>
      </c>
      <c r="BG94"/>
      <c r="BH94"/>
      <c r="BI94"/>
      <c r="BJ94"/>
    </row>
    <row r="95" spans="1:188" s="20" customFormat="1" x14ac:dyDescent="0.25">
      <c r="C95" s="20" t="s">
        <v>150</v>
      </c>
      <c r="D95" s="30">
        <f>D93-D94</f>
        <v>10.707317073170771</v>
      </c>
      <c r="BG95"/>
      <c r="BH95"/>
      <c r="BI95"/>
      <c r="BJ95"/>
    </row>
    <row r="96" spans="1:188" s="20" customFormat="1" x14ac:dyDescent="0.25">
      <c r="C96" s="20" t="s">
        <v>157</v>
      </c>
      <c r="D96" s="20">
        <f>D95/52</f>
        <v>0.20590994371482252</v>
      </c>
      <c r="E96" s="30">
        <f>D96</f>
        <v>0.20590994371482252</v>
      </c>
      <c r="F96" s="30">
        <f t="shared" ref="F96:AK96" si="43">E96+$D$96</f>
        <v>0.41181988742964504</v>
      </c>
      <c r="G96" s="30">
        <f t="shared" si="43"/>
        <v>0.61772983114446756</v>
      </c>
      <c r="H96" s="30">
        <f t="shared" si="43"/>
        <v>0.82363977485929007</v>
      </c>
      <c r="I96" s="30">
        <f t="shared" si="43"/>
        <v>1.0295497185741125</v>
      </c>
      <c r="J96" s="30">
        <f t="shared" si="43"/>
        <v>1.2354596622889349</v>
      </c>
      <c r="K96" s="30">
        <f t="shared" si="43"/>
        <v>1.4413696060037573</v>
      </c>
      <c r="L96" s="30">
        <f t="shared" si="43"/>
        <v>1.6472795497185797</v>
      </c>
      <c r="M96" s="30">
        <f t="shared" si="43"/>
        <v>1.8531894934334021</v>
      </c>
      <c r="N96" s="30">
        <f t="shared" si="43"/>
        <v>2.0590994371482245</v>
      </c>
      <c r="O96" s="30">
        <f t="shared" si="43"/>
        <v>2.2650093808630469</v>
      </c>
      <c r="P96" s="30">
        <f t="shared" si="43"/>
        <v>2.4709193245778693</v>
      </c>
      <c r="Q96" s="30">
        <f t="shared" si="43"/>
        <v>2.6768292682926917</v>
      </c>
      <c r="R96" s="30">
        <f t="shared" si="43"/>
        <v>2.8827392120075142</v>
      </c>
      <c r="S96" s="30">
        <f t="shared" si="43"/>
        <v>3.0886491557223366</v>
      </c>
      <c r="T96" s="30">
        <f t="shared" si="43"/>
        <v>3.294559099437159</v>
      </c>
      <c r="U96" s="30">
        <f t="shared" si="43"/>
        <v>3.5004690431519814</v>
      </c>
      <c r="V96" s="30">
        <f t="shared" si="43"/>
        <v>3.7063789868668038</v>
      </c>
      <c r="W96" s="30">
        <f t="shared" si="43"/>
        <v>3.9122889305816262</v>
      </c>
      <c r="X96" s="30">
        <f t="shared" si="43"/>
        <v>4.118198874296449</v>
      </c>
      <c r="Y96" s="30">
        <f t="shared" si="43"/>
        <v>4.3241088180112719</v>
      </c>
      <c r="Z96" s="30">
        <f t="shared" si="43"/>
        <v>4.5300187617260947</v>
      </c>
      <c r="AA96" s="30">
        <f t="shared" si="43"/>
        <v>4.7359287054409176</v>
      </c>
      <c r="AB96" s="30">
        <f t="shared" si="43"/>
        <v>4.9418386491557404</v>
      </c>
      <c r="AC96" s="30">
        <f t="shared" si="43"/>
        <v>5.1477485928705633</v>
      </c>
      <c r="AD96" s="30">
        <f t="shared" si="43"/>
        <v>5.3536585365853862</v>
      </c>
      <c r="AE96" s="30">
        <f t="shared" si="43"/>
        <v>5.559568480300209</v>
      </c>
      <c r="AF96" s="30">
        <f t="shared" si="43"/>
        <v>5.7654784240150319</v>
      </c>
      <c r="AG96" s="30">
        <f t="shared" si="43"/>
        <v>5.9713883677298547</v>
      </c>
      <c r="AH96" s="30">
        <f t="shared" si="43"/>
        <v>6.1772983114446776</v>
      </c>
      <c r="AI96" s="30">
        <f t="shared" si="43"/>
        <v>6.3832082551595004</v>
      </c>
      <c r="AJ96" s="30">
        <f t="shared" si="43"/>
        <v>6.5891181988743233</v>
      </c>
      <c r="AK96" s="30">
        <f t="shared" si="43"/>
        <v>6.7950281425891461</v>
      </c>
      <c r="AL96" s="30">
        <f t="shared" ref="AL96:BE96" si="44">AK96+$D$96</f>
        <v>7.000938086303969</v>
      </c>
      <c r="AM96" s="30">
        <f t="shared" si="44"/>
        <v>7.2068480300187918</v>
      </c>
      <c r="AN96" s="30">
        <f t="shared" si="44"/>
        <v>7.4127579737336147</v>
      </c>
      <c r="AO96" s="30">
        <f t="shared" si="44"/>
        <v>7.6186679174484375</v>
      </c>
      <c r="AP96" s="30">
        <f t="shared" si="44"/>
        <v>7.8245778611632604</v>
      </c>
      <c r="AQ96" s="30">
        <f t="shared" si="44"/>
        <v>8.0304878048780832</v>
      </c>
      <c r="AR96" s="30">
        <f t="shared" si="44"/>
        <v>8.2363977485929052</v>
      </c>
      <c r="AS96" s="30">
        <f t="shared" si="44"/>
        <v>8.4423076923077272</v>
      </c>
      <c r="AT96" s="30">
        <f t="shared" si="44"/>
        <v>8.6482176360225491</v>
      </c>
      <c r="AU96" s="30">
        <f t="shared" si="44"/>
        <v>8.8541275797373711</v>
      </c>
      <c r="AV96" s="30">
        <f t="shared" si="44"/>
        <v>9.060037523452193</v>
      </c>
      <c r="AW96" s="30">
        <f t="shared" si="44"/>
        <v>9.265947467167015</v>
      </c>
      <c r="AX96" s="30">
        <f t="shared" si="44"/>
        <v>9.471857410881837</v>
      </c>
      <c r="AY96" s="30">
        <f t="shared" si="44"/>
        <v>9.6777673545966589</v>
      </c>
      <c r="AZ96" s="30">
        <f t="shared" si="44"/>
        <v>9.8836772983114809</v>
      </c>
      <c r="BA96" s="30">
        <f t="shared" si="44"/>
        <v>10.089587242026303</v>
      </c>
      <c r="BB96" s="30">
        <f t="shared" si="44"/>
        <v>10.295497185741125</v>
      </c>
      <c r="BC96" s="30">
        <f t="shared" si="44"/>
        <v>10.501407129455947</v>
      </c>
      <c r="BD96" s="30">
        <f t="shared" si="44"/>
        <v>10.707317073170769</v>
      </c>
      <c r="BE96" s="30">
        <f t="shared" si="44"/>
        <v>10.913227016885591</v>
      </c>
      <c r="BG96"/>
      <c r="BH96"/>
      <c r="BI96"/>
      <c r="BJ96"/>
    </row>
    <row r="97" spans="3:62" s="20" customFormat="1" x14ac:dyDescent="0.25">
      <c r="BG97"/>
      <c r="BH97"/>
      <c r="BI97"/>
      <c r="BJ97"/>
    </row>
    <row r="98" spans="3:62" s="20" customFormat="1" x14ac:dyDescent="0.25">
      <c r="C98" s="20" t="s">
        <v>147</v>
      </c>
      <c r="D98" s="30">
        <f>'16.8% model (2)'!C85</f>
        <v>582.06521739130437</v>
      </c>
      <c r="BG98"/>
      <c r="BH98"/>
      <c r="BI98"/>
      <c r="BJ98"/>
    </row>
    <row r="99" spans="3:62" s="20" customFormat="1" x14ac:dyDescent="0.25">
      <c r="C99" s="20" t="s">
        <v>149</v>
      </c>
      <c r="D99" s="30">
        <f>'16.8% model (2)'!AA59</f>
        <v>554.96874999999989</v>
      </c>
      <c r="BG99"/>
      <c r="BH99"/>
      <c r="BI99"/>
      <c r="BJ99"/>
    </row>
    <row r="100" spans="3:62" x14ac:dyDescent="0.25">
      <c r="C100" s="20" t="s">
        <v>150</v>
      </c>
      <c r="D100" s="30">
        <f>D98-D99</f>
        <v>27.096467391304486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</row>
    <row r="101" spans="3:62" x14ac:dyDescent="0.25">
      <c r="C101" s="20" t="s">
        <v>157</v>
      </c>
      <c r="D101" s="20">
        <f>D100/52</f>
        <v>0.52108591137124016</v>
      </c>
      <c r="E101" s="20">
        <f>D101</f>
        <v>0.52108591137124016</v>
      </c>
      <c r="F101" s="20">
        <f t="shared" ref="F101:AK101" si="45">E101+$D$101</f>
        <v>1.0421718227424803</v>
      </c>
      <c r="G101" s="20">
        <f t="shared" si="45"/>
        <v>1.5632577341137206</v>
      </c>
      <c r="H101" s="20">
        <f t="shared" si="45"/>
        <v>2.0843436454849606</v>
      </c>
      <c r="I101" s="20">
        <f t="shared" si="45"/>
        <v>2.6054295568562007</v>
      </c>
      <c r="J101" s="20">
        <f t="shared" si="45"/>
        <v>3.1265154682274408</v>
      </c>
      <c r="K101" s="20">
        <f t="shared" si="45"/>
        <v>3.6476013795986808</v>
      </c>
      <c r="L101" s="20">
        <f t="shared" si="45"/>
        <v>4.1686872909699213</v>
      </c>
      <c r="M101" s="20">
        <f t="shared" si="45"/>
        <v>4.6897732023411614</v>
      </c>
      <c r="N101" s="20">
        <f t="shared" si="45"/>
        <v>5.2108591137124014</v>
      </c>
      <c r="O101" s="20">
        <f t="shared" si="45"/>
        <v>5.7319450250836415</v>
      </c>
      <c r="P101" s="20">
        <f t="shared" si="45"/>
        <v>6.2530309364548815</v>
      </c>
      <c r="Q101" s="20">
        <f t="shared" si="45"/>
        <v>6.7741168478261216</v>
      </c>
      <c r="R101" s="20">
        <f t="shared" si="45"/>
        <v>7.2952027591973616</v>
      </c>
      <c r="S101" s="20">
        <f t="shared" si="45"/>
        <v>7.8162886705686017</v>
      </c>
      <c r="T101" s="20">
        <f t="shared" si="45"/>
        <v>8.3373745819398426</v>
      </c>
      <c r="U101" s="20">
        <f t="shared" si="45"/>
        <v>8.8584604933110835</v>
      </c>
      <c r="V101" s="20">
        <f t="shared" si="45"/>
        <v>9.3795464046823245</v>
      </c>
      <c r="W101" s="20">
        <f t="shared" si="45"/>
        <v>9.9006323160535654</v>
      </c>
      <c r="X101" s="20">
        <f t="shared" si="45"/>
        <v>10.421718227424806</v>
      </c>
      <c r="Y101" s="20">
        <f t="shared" si="45"/>
        <v>10.942804138796047</v>
      </c>
      <c r="Z101" s="20">
        <f t="shared" si="45"/>
        <v>11.463890050167288</v>
      </c>
      <c r="AA101" s="20">
        <f t="shared" si="45"/>
        <v>11.984975961538529</v>
      </c>
      <c r="AB101" s="20">
        <f t="shared" si="45"/>
        <v>12.50606187290977</v>
      </c>
      <c r="AC101" s="20">
        <f t="shared" si="45"/>
        <v>13.027147784281011</v>
      </c>
      <c r="AD101" s="20">
        <f t="shared" si="45"/>
        <v>13.548233695652252</v>
      </c>
      <c r="AE101" s="20">
        <f t="shared" si="45"/>
        <v>14.069319607023493</v>
      </c>
      <c r="AF101" s="20">
        <f t="shared" si="45"/>
        <v>14.590405518394734</v>
      </c>
      <c r="AG101" s="20">
        <f t="shared" si="45"/>
        <v>15.111491429765975</v>
      </c>
      <c r="AH101" s="20">
        <f t="shared" si="45"/>
        <v>15.632577341137216</v>
      </c>
      <c r="AI101" s="20">
        <f t="shared" si="45"/>
        <v>16.153663252508455</v>
      </c>
      <c r="AJ101" s="20">
        <f t="shared" si="45"/>
        <v>16.674749163879696</v>
      </c>
      <c r="AK101" s="20">
        <f t="shared" si="45"/>
        <v>17.195835075250937</v>
      </c>
      <c r="AL101" s="20">
        <f t="shared" ref="AL101:BE101" si="46">AK101+$D$101</f>
        <v>17.716920986622178</v>
      </c>
      <c r="AM101" s="20">
        <f t="shared" si="46"/>
        <v>18.238006897993419</v>
      </c>
      <c r="AN101" s="20">
        <f t="shared" si="46"/>
        <v>18.75909280936466</v>
      </c>
      <c r="AO101" s="20">
        <f t="shared" si="46"/>
        <v>19.280178720735901</v>
      </c>
      <c r="AP101" s="20">
        <f t="shared" si="46"/>
        <v>19.801264632107141</v>
      </c>
      <c r="AQ101" s="20">
        <f t="shared" si="46"/>
        <v>20.322350543478382</v>
      </c>
      <c r="AR101" s="20">
        <f t="shared" si="46"/>
        <v>20.843436454849623</v>
      </c>
      <c r="AS101" s="20">
        <f t="shared" si="46"/>
        <v>21.364522366220864</v>
      </c>
      <c r="AT101" s="20">
        <f t="shared" si="46"/>
        <v>21.885608277592105</v>
      </c>
      <c r="AU101" s="20">
        <f t="shared" si="46"/>
        <v>22.406694188963346</v>
      </c>
      <c r="AV101" s="20">
        <f t="shared" si="46"/>
        <v>22.927780100334587</v>
      </c>
      <c r="AW101" s="20">
        <f t="shared" si="46"/>
        <v>23.448866011705828</v>
      </c>
      <c r="AX101" s="20">
        <f t="shared" si="46"/>
        <v>23.969951923077069</v>
      </c>
      <c r="AY101" s="20">
        <f t="shared" si="46"/>
        <v>24.49103783444831</v>
      </c>
      <c r="AZ101" s="20">
        <f t="shared" si="46"/>
        <v>25.012123745819551</v>
      </c>
      <c r="BA101" s="20">
        <f t="shared" si="46"/>
        <v>25.533209657190792</v>
      </c>
      <c r="BB101" s="20">
        <f t="shared" si="46"/>
        <v>26.054295568562033</v>
      </c>
      <c r="BC101" s="20">
        <f t="shared" si="46"/>
        <v>26.575381479933274</v>
      </c>
      <c r="BD101" s="20">
        <f t="shared" si="46"/>
        <v>27.096467391304515</v>
      </c>
      <c r="BE101" s="20">
        <f t="shared" si="46"/>
        <v>27.617553302675756</v>
      </c>
      <c r="BF101" s="20"/>
    </row>
    <row r="102" spans="3:62" x14ac:dyDescent="0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</row>
    <row r="103" spans="3:62" x14ac:dyDescent="0.25">
      <c r="C103" s="20" t="s">
        <v>151</v>
      </c>
      <c r="D103" s="30">
        <f>'16.8% model (2)'!C80</f>
        <v>913.07339999999999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</row>
    <row r="104" spans="3:62" x14ac:dyDescent="0.25">
      <c r="C104" s="20" t="s">
        <v>152</v>
      </c>
      <c r="D104" s="30">
        <f>'16.8% model (2)'!K59</f>
        <v>922.22222222222229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</row>
    <row r="105" spans="3:62" x14ac:dyDescent="0.25">
      <c r="C105" s="20" t="s">
        <v>150</v>
      </c>
      <c r="D105" s="30">
        <f>D103-D104</f>
        <v>-9.148822222222293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</row>
    <row r="106" spans="3:62" x14ac:dyDescent="0.25">
      <c r="C106" s="20" t="s">
        <v>157</v>
      </c>
      <c r="D106" s="20">
        <f>D105/52</f>
        <v>-0.17593888888889025</v>
      </c>
      <c r="E106" s="20">
        <f>D106</f>
        <v>-0.17593888888889025</v>
      </c>
      <c r="F106" s="20">
        <f t="shared" ref="F106:AK106" si="47">E106+$D$106</f>
        <v>-0.35187777777778051</v>
      </c>
      <c r="G106" s="20">
        <f t="shared" si="47"/>
        <v>-0.52781666666667082</v>
      </c>
      <c r="H106" s="20">
        <f t="shared" si="47"/>
        <v>-0.70375555555556102</v>
      </c>
      <c r="I106" s="20">
        <f t="shared" si="47"/>
        <v>-0.87969444444445122</v>
      </c>
      <c r="J106" s="20">
        <f t="shared" si="47"/>
        <v>-1.0556333333333414</v>
      </c>
      <c r="K106" s="20">
        <f t="shared" si="47"/>
        <v>-1.2315722222222316</v>
      </c>
      <c r="L106" s="20">
        <f t="shared" si="47"/>
        <v>-1.4075111111111218</v>
      </c>
      <c r="M106" s="20">
        <f t="shared" si="47"/>
        <v>-1.583450000000012</v>
      </c>
      <c r="N106" s="20">
        <f t="shared" si="47"/>
        <v>-1.7593888888889022</v>
      </c>
      <c r="O106" s="20">
        <f t="shared" si="47"/>
        <v>-1.9353277777777924</v>
      </c>
      <c r="P106" s="20">
        <f t="shared" si="47"/>
        <v>-2.1112666666666828</v>
      </c>
      <c r="Q106" s="20">
        <f t="shared" si="47"/>
        <v>-2.2872055555555733</v>
      </c>
      <c r="R106" s="20">
        <f t="shared" si="47"/>
        <v>-2.4631444444444637</v>
      </c>
      <c r="S106" s="20">
        <f t="shared" si="47"/>
        <v>-2.6390833333333541</v>
      </c>
      <c r="T106" s="20">
        <f t="shared" si="47"/>
        <v>-2.8150222222222445</v>
      </c>
      <c r="U106" s="20">
        <f t="shared" si="47"/>
        <v>-2.9909611111111349</v>
      </c>
      <c r="V106" s="20">
        <f t="shared" si="47"/>
        <v>-3.1669000000000254</v>
      </c>
      <c r="W106" s="20">
        <f t="shared" si="47"/>
        <v>-3.3428388888889158</v>
      </c>
      <c r="X106" s="20">
        <f t="shared" si="47"/>
        <v>-3.5187777777778062</v>
      </c>
      <c r="Y106" s="20">
        <f t="shared" si="47"/>
        <v>-3.6947166666666966</v>
      </c>
      <c r="Z106" s="20">
        <f t="shared" si="47"/>
        <v>-3.870655555555587</v>
      </c>
      <c r="AA106" s="20">
        <f t="shared" si="47"/>
        <v>-4.0465944444444775</v>
      </c>
      <c r="AB106" s="20">
        <f t="shared" si="47"/>
        <v>-4.2225333333333674</v>
      </c>
      <c r="AC106" s="20">
        <f t="shared" si="47"/>
        <v>-4.3984722222222574</v>
      </c>
      <c r="AD106" s="20">
        <f t="shared" si="47"/>
        <v>-4.5744111111111474</v>
      </c>
      <c r="AE106" s="20">
        <f t="shared" si="47"/>
        <v>-4.7503500000000374</v>
      </c>
      <c r="AF106" s="20">
        <f t="shared" si="47"/>
        <v>-4.9262888888889274</v>
      </c>
      <c r="AG106" s="20">
        <f t="shared" si="47"/>
        <v>-5.1022277777778173</v>
      </c>
      <c r="AH106" s="20">
        <f t="shared" si="47"/>
        <v>-5.2781666666667073</v>
      </c>
      <c r="AI106" s="20">
        <f t="shared" si="47"/>
        <v>-5.4541055555555973</v>
      </c>
      <c r="AJ106" s="20">
        <f t="shared" si="47"/>
        <v>-5.6300444444444873</v>
      </c>
      <c r="AK106" s="20">
        <f t="shared" si="47"/>
        <v>-5.8059833333333772</v>
      </c>
      <c r="AL106" s="20">
        <f t="shared" ref="AL106:BE106" si="48">AK106+$D$106</f>
        <v>-5.9819222222222672</v>
      </c>
      <c r="AM106" s="20">
        <f t="shared" si="48"/>
        <v>-6.1578611111111572</v>
      </c>
      <c r="AN106" s="20">
        <f t="shared" si="48"/>
        <v>-6.3338000000000472</v>
      </c>
      <c r="AO106" s="20">
        <f t="shared" si="48"/>
        <v>-6.5097388888889371</v>
      </c>
      <c r="AP106" s="20">
        <f t="shared" si="48"/>
        <v>-6.6856777777778271</v>
      </c>
      <c r="AQ106" s="20">
        <f t="shared" si="48"/>
        <v>-6.8616166666667171</v>
      </c>
      <c r="AR106" s="20">
        <f t="shared" si="48"/>
        <v>-7.0375555555556071</v>
      </c>
      <c r="AS106" s="20">
        <f t="shared" si="48"/>
        <v>-7.2134944444444971</v>
      </c>
      <c r="AT106" s="20">
        <f t="shared" si="48"/>
        <v>-7.389433333333387</v>
      </c>
      <c r="AU106" s="20">
        <f t="shared" si="48"/>
        <v>-7.565372222222277</v>
      </c>
      <c r="AV106" s="20">
        <f t="shared" si="48"/>
        <v>-7.741311111111167</v>
      </c>
      <c r="AW106" s="20">
        <f t="shared" si="48"/>
        <v>-7.917250000000057</v>
      </c>
      <c r="AX106" s="20">
        <f t="shared" si="48"/>
        <v>-8.0931888888889478</v>
      </c>
      <c r="AY106" s="20">
        <f t="shared" si="48"/>
        <v>-8.2691277777778378</v>
      </c>
      <c r="AZ106" s="20">
        <f t="shared" si="48"/>
        <v>-8.4450666666667278</v>
      </c>
      <c r="BA106" s="20">
        <f t="shared" si="48"/>
        <v>-8.6210055555556178</v>
      </c>
      <c r="BB106" s="20">
        <f t="shared" si="48"/>
        <v>-8.7969444444445077</v>
      </c>
      <c r="BC106" s="20">
        <f t="shared" si="48"/>
        <v>-8.9728833333333977</v>
      </c>
      <c r="BD106" s="20">
        <f t="shared" si="48"/>
        <v>-9.1488222222222877</v>
      </c>
      <c r="BE106" s="20">
        <f t="shared" si="48"/>
        <v>-9.3247611111111777</v>
      </c>
      <c r="BF106" s="20"/>
    </row>
    <row r="107" spans="3:62" x14ac:dyDescent="0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</row>
    <row r="108" spans="3:62" x14ac:dyDescent="0.25">
      <c r="C108" s="20" t="s">
        <v>153</v>
      </c>
      <c r="D108" s="30">
        <f>'16.8% model (2)'!C81</f>
        <v>86.13900000000001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</row>
    <row r="109" spans="3:62" x14ac:dyDescent="0.25">
      <c r="C109" s="20" t="s">
        <v>149</v>
      </c>
      <c r="D109" s="30">
        <f>'16.8% model (2)'!S59</f>
        <v>313.125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</row>
    <row r="110" spans="3:62" x14ac:dyDescent="0.25">
      <c r="C110" s="20" t="s">
        <v>150</v>
      </c>
      <c r="D110" s="30">
        <f>D108-D109</f>
        <v>-226.98599999999999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</row>
    <row r="111" spans="3:62" x14ac:dyDescent="0.25">
      <c r="C111" s="20" t="s">
        <v>157</v>
      </c>
      <c r="D111" s="20">
        <f>D110/52</f>
        <v>-4.3651153846153843</v>
      </c>
      <c r="E111" s="20">
        <f>D111</f>
        <v>-4.3651153846153843</v>
      </c>
      <c r="F111" s="20">
        <f t="shared" ref="F111:AK111" si="49">E111+$D$111</f>
        <v>-8.7302307692307686</v>
      </c>
      <c r="G111" s="20">
        <f t="shared" si="49"/>
        <v>-13.095346153846153</v>
      </c>
      <c r="H111" s="20">
        <f t="shared" si="49"/>
        <v>-17.460461538461537</v>
      </c>
      <c r="I111" s="20">
        <f t="shared" si="49"/>
        <v>-21.825576923076923</v>
      </c>
      <c r="J111" s="20">
        <f t="shared" si="49"/>
        <v>-26.190692307692309</v>
      </c>
      <c r="K111" s="20">
        <f t="shared" si="49"/>
        <v>-30.555807692307695</v>
      </c>
      <c r="L111" s="20">
        <f t="shared" si="49"/>
        <v>-34.920923076923081</v>
      </c>
      <c r="M111" s="20">
        <f t="shared" si="49"/>
        <v>-39.286038461538467</v>
      </c>
      <c r="N111" s="20">
        <f t="shared" si="49"/>
        <v>-43.651153846153854</v>
      </c>
      <c r="O111" s="20">
        <f t="shared" si="49"/>
        <v>-48.01626923076924</v>
      </c>
      <c r="P111" s="20">
        <f t="shared" si="49"/>
        <v>-52.381384615384626</v>
      </c>
      <c r="Q111" s="20">
        <f t="shared" si="49"/>
        <v>-56.746500000000012</v>
      </c>
      <c r="R111" s="20">
        <f t="shared" si="49"/>
        <v>-61.111615384615398</v>
      </c>
      <c r="S111" s="20">
        <f t="shared" si="49"/>
        <v>-65.476730769230784</v>
      </c>
      <c r="T111" s="20">
        <f t="shared" si="49"/>
        <v>-69.841846153846163</v>
      </c>
      <c r="U111" s="20">
        <f t="shared" si="49"/>
        <v>-74.206961538461542</v>
      </c>
      <c r="V111" s="20">
        <f t="shared" si="49"/>
        <v>-78.572076923076921</v>
      </c>
      <c r="W111" s="20">
        <f t="shared" si="49"/>
        <v>-82.9371923076923</v>
      </c>
      <c r="X111" s="20">
        <f t="shared" si="49"/>
        <v>-87.302307692307679</v>
      </c>
      <c r="Y111" s="20">
        <f t="shared" si="49"/>
        <v>-91.667423076923058</v>
      </c>
      <c r="Z111" s="20">
        <f t="shared" si="49"/>
        <v>-96.032538461538437</v>
      </c>
      <c r="AA111" s="20">
        <f t="shared" si="49"/>
        <v>-100.39765384615382</v>
      </c>
      <c r="AB111" s="20">
        <f t="shared" si="49"/>
        <v>-104.76276923076919</v>
      </c>
      <c r="AC111" s="20">
        <f t="shared" si="49"/>
        <v>-109.12788461538457</v>
      </c>
      <c r="AD111" s="20">
        <f t="shared" si="49"/>
        <v>-113.49299999999995</v>
      </c>
      <c r="AE111" s="20">
        <f t="shared" si="49"/>
        <v>-117.85811538461533</v>
      </c>
      <c r="AF111" s="20">
        <f t="shared" si="49"/>
        <v>-122.22323076923071</v>
      </c>
      <c r="AG111" s="20">
        <f t="shared" si="49"/>
        <v>-126.58834615384609</v>
      </c>
      <c r="AH111" s="20">
        <f t="shared" si="49"/>
        <v>-130.95346153846148</v>
      </c>
      <c r="AI111" s="20">
        <f t="shared" si="49"/>
        <v>-135.31857692307688</v>
      </c>
      <c r="AJ111" s="20">
        <f t="shared" si="49"/>
        <v>-139.68369230769227</v>
      </c>
      <c r="AK111" s="20">
        <f t="shared" si="49"/>
        <v>-144.04880769230766</v>
      </c>
      <c r="AL111" s="20">
        <f t="shared" ref="AL111:BE111" si="50">AK111+$D$111</f>
        <v>-148.41392307692306</v>
      </c>
      <c r="AM111" s="20">
        <f t="shared" si="50"/>
        <v>-152.77903846153845</v>
      </c>
      <c r="AN111" s="20">
        <f t="shared" si="50"/>
        <v>-157.14415384615384</v>
      </c>
      <c r="AO111" s="20">
        <f t="shared" si="50"/>
        <v>-161.50926923076923</v>
      </c>
      <c r="AP111" s="20">
        <f t="shared" si="50"/>
        <v>-165.87438461538463</v>
      </c>
      <c r="AQ111" s="20">
        <f t="shared" si="50"/>
        <v>-170.23950000000002</v>
      </c>
      <c r="AR111" s="20">
        <f t="shared" si="50"/>
        <v>-174.60461538461541</v>
      </c>
      <c r="AS111" s="20">
        <f t="shared" si="50"/>
        <v>-178.96973076923081</v>
      </c>
      <c r="AT111" s="20">
        <f t="shared" si="50"/>
        <v>-183.3348461538462</v>
      </c>
      <c r="AU111" s="20">
        <f t="shared" si="50"/>
        <v>-187.69996153846159</v>
      </c>
      <c r="AV111" s="20">
        <f t="shared" si="50"/>
        <v>-192.06507692307699</v>
      </c>
      <c r="AW111" s="20">
        <f t="shared" si="50"/>
        <v>-196.43019230769238</v>
      </c>
      <c r="AX111" s="20">
        <f t="shared" si="50"/>
        <v>-200.79530769230777</v>
      </c>
      <c r="AY111" s="20">
        <f t="shared" si="50"/>
        <v>-205.16042307692317</v>
      </c>
      <c r="AZ111" s="20">
        <f t="shared" si="50"/>
        <v>-209.52553846153856</v>
      </c>
      <c r="BA111" s="20">
        <f t="shared" si="50"/>
        <v>-213.89065384615395</v>
      </c>
      <c r="BB111" s="20">
        <f t="shared" si="50"/>
        <v>-218.25576923076935</v>
      </c>
      <c r="BC111" s="20">
        <f t="shared" si="50"/>
        <v>-222.62088461538474</v>
      </c>
      <c r="BD111" s="20">
        <f t="shared" si="50"/>
        <v>-226.98600000000013</v>
      </c>
      <c r="BE111" s="20">
        <f t="shared" si="50"/>
        <v>-231.35111538461553</v>
      </c>
      <c r="BF111" s="20"/>
    </row>
    <row r="112" spans="3:62" x14ac:dyDescent="0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</row>
    <row r="113" spans="3:58" x14ac:dyDescent="0.25">
      <c r="C113" s="20" t="s">
        <v>160</v>
      </c>
      <c r="D113" s="30">
        <f>'16.8% model (2)'!C83</f>
        <v>723.56759999999997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</row>
    <row r="114" spans="3:58" x14ac:dyDescent="0.25">
      <c r="C114" s="20" t="s">
        <v>146</v>
      </c>
      <c r="D114" s="30">
        <f>'16.8% model (2)'!O59</f>
        <v>716.66666666666686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</row>
    <row r="115" spans="3:58" x14ac:dyDescent="0.25">
      <c r="C115" s="20" t="s">
        <v>150</v>
      </c>
      <c r="D115" s="30">
        <f>D113-D114</f>
        <v>6.9009333333331142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</row>
    <row r="116" spans="3:58" x14ac:dyDescent="0.25">
      <c r="C116" s="20" t="s">
        <v>157</v>
      </c>
      <c r="D116" s="20">
        <f>D115/52</f>
        <v>0.13271025641025219</v>
      </c>
      <c r="E116" s="20">
        <f>D116</f>
        <v>0.13271025641025219</v>
      </c>
      <c r="F116" s="20">
        <f t="shared" ref="F116:AK116" si="51">E116+$D$116</f>
        <v>0.26542051282050438</v>
      </c>
      <c r="G116" s="20">
        <f t="shared" si="51"/>
        <v>0.39813076923075658</v>
      </c>
      <c r="H116" s="20">
        <f t="shared" si="51"/>
        <v>0.53084102564100877</v>
      </c>
      <c r="I116" s="20">
        <f t="shared" si="51"/>
        <v>0.66355128205126102</v>
      </c>
      <c r="J116" s="20">
        <f t="shared" si="51"/>
        <v>0.79626153846151326</v>
      </c>
      <c r="K116" s="20">
        <f t="shared" si="51"/>
        <v>0.92897179487176551</v>
      </c>
      <c r="L116" s="20">
        <f t="shared" si="51"/>
        <v>1.0616820512820178</v>
      </c>
      <c r="M116" s="20">
        <f t="shared" si="51"/>
        <v>1.19439230769227</v>
      </c>
      <c r="N116" s="20">
        <f t="shared" si="51"/>
        <v>1.3271025641025223</v>
      </c>
      <c r="O116" s="20">
        <f t="shared" si="51"/>
        <v>1.4598128205127745</v>
      </c>
      <c r="P116" s="20">
        <f t="shared" si="51"/>
        <v>1.5925230769230267</v>
      </c>
      <c r="Q116" s="20">
        <f t="shared" si="51"/>
        <v>1.725233333333279</v>
      </c>
      <c r="R116" s="20">
        <f t="shared" si="51"/>
        <v>1.8579435897435312</v>
      </c>
      <c r="S116" s="20">
        <f t="shared" si="51"/>
        <v>1.9906538461537835</v>
      </c>
      <c r="T116" s="20">
        <f t="shared" si="51"/>
        <v>2.1233641025640355</v>
      </c>
      <c r="U116" s="20">
        <f t="shared" si="51"/>
        <v>2.2560743589742875</v>
      </c>
      <c r="V116" s="20">
        <f t="shared" si="51"/>
        <v>2.3887846153845396</v>
      </c>
      <c r="W116" s="20">
        <f t="shared" si="51"/>
        <v>2.5214948717947916</v>
      </c>
      <c r="X116" s="20">
        <f t="shared" si="51"/>
        <v>2.6542051282050436</v>
      </c>
      <c r="Y116" s="20">
        <f t="shared" si="51"/>
        <v>2.7869153846152956</v>
      </c>
      <c r="Z116" s="20">
        <f t="shared" si="51"/>
        <v>2.9196256410255477</v>
      </c>
      <c r="AA116" s="20">
        <f t="shared" si="51"/>
        <v>3.0523358974357997</v>
      </c>
      <c r="AB116" s="20">
        <f t="shared" si="51"/>
        <v>3.1850461538460517</v>
      </c>
      <c r="AC116" s="20">
        <f t="shared" si="51"/>
        <v>3.3177564102563037</v>
      </c>
      <c r="AD116" s="20">
        <f t="shared" si="51"/>
        <v>3.4504666666665558</v>
      </c>
      <c r="AE116" s="20">
        <f t="shared" si="51"/>
        <v>3.5831769230768078</v>
      </c>
      <c r="AF116" s="20">
        <f t="shared" si="51"/>
        <v>3.7158871794870598</v>
      </c>
      <c r="AG116" s="20">
        <f t="shared" si="51"/>
        <v>3.8485974358973118</v>
      </c>
      <c r="AH116" s="20">
        <f t="shared" si="51"/>
        <v>3.9813076923075639</v>
      </c>
      <c r="AI116" s="20">
        <f t="shared" si="51"/>
        <v>4.1140179487178159</v>
      </c>
      <c r="AJ116" s="20">
        <f t="shared" si="51"/>
        <v>4.2467282051280684</v>
      </c>
      <c r="AK116" s="20">
        <f t="shared" si="51"/>
        <v>4.3794384615383208</v>
      </c>
      <c r="AL116" s="20">
        <f t="shared" ref="AL116:BE116" si="52">AK116+$D$116</f>
        <v>4.5121487179485733</v>
      </c>
      <c r="AM116" s="20">
        <f t="shared" si="52"/>
        <v>4.6448589743588258</v>
      </c>
      <c r="AN116" s="20">
        <f t="shared" si="52"/>
        <v>4.7775692307690782</v>
      </c>
      <c r="AO116" s="20">
        <f t="shared" si="52"/>
        <v>4.9102794871793307</v>
      </c>
      <c r="AP116" s="20">
        <f t="shared" si="52"/>
        <v>5.0429897435895832</v>
      </c>
      <c r="AQ116" s="20">
        <f t="shared" si="52"/>
        <v>5.1756999999998357</v>
      </c>
      <c r="AR116" s="20">
        <f t="shared" si="52"/>
        <v>5.3084102564100881</v>
      </c>
      <c r="AS116" s="20">
        <f t="shared" si="52"/>
        <v>5.4411205128203406</v>
      </c>
      <c r="AT116" s="20">
        <f t="shared" si="52"/>
        <v>5.5738307692305931</v>
      </c>
      <c r="AU116" s="20">
        <f t="shared" si="52"/>
        <v>5.7065410256408455</v>
      </c>
      <c r="AV116" s="20">
        <f t="shared" si="52"/>
        <v>5.839251282051098</v>
      </c>
      <c r="AW116" s="20">
        <f t="shared" si="52"/>
        <v>5.9719615384613505</v>
      </c>
      <c r="AX116" s="20">
        <f t="shared" si="52"/>
        <v>6.1046717948716029</v>
      </c>
      <c r="AY116" s="20">
        <f t="shared" si="52"/>
        <v>6.2373820512818554</v>
      </c>
      <c r="AZ116" s="20">
        <f t="shared" si="52"/>
        <v>6.3700923076921079</v>
      </c>
      <c r="BA116" s="20">
        <f t="shared" si="52"/>
        <v>6.5028025641023603</v>
      </c>
      <c r="BB116" s="20">
        <f t="shared" si="52"/>
        <v>6.6355128205126128</v>
      </c>
      <c r="BC116" s="20">
        <f t="shared" si="52"/>
        <v>6.7682230769228653</v>
      </c>
      <c r="BD116" s="20">
        <f t="shared" si="52"/>
        <v>6.9009333333331178</v>
      </c>
      <c r="BE116" s="20">
        <f t="shared" si="52"/>
        <v>7.0336435897433702</v>
      </c>
      <c r="BF116" s="20"/>
    </row>
    <row r="117" spans="3:58" x14ac:dyDescent="0.25"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</row>
    <row r="118" spans="3:58" x14ac:dyDescent="0.25"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</row>
    <row r="119" spans="3:58" x14ac:dyDescent="0.25">
      <c r="U119" t="s">
        <v>120</v>
      </c>
    </row>
  </sheetData>
  <autoFilter ref="B13:G60"/>
  <mergeCells count="37">
    <mergeCell ref="AK10:AP12"/>
    <mergeCell ref="I11:K11"/>
    <mergeCell ref="L11:L60"/>
    <mergeCell ref="M11:O11"/>
    <mergeCell ref="P11:P60"/>
    <mergeCell ref="Q11:S11"/>
    <mergeCell ref="AG11:AJ11"/>
    <mergeCell ref="AG12:AJ12"/>
    <mergeCell ref="Y60:AA60"/>
    <mergeCell ref="AC60:AE60"/>
    <mergeCell ref="AG60:AJ60"/>
    <mergeCell ref="AC12:AE12"/>
    <mergeCell ref="AC11:AE11"/>
    <mergeCell ref="A4:H6"/>
    <mergeCell ref="A7:H9"/>
    <mergeCell ref="A10:H12"/>
    <mergeCell ref="I10:AJ10"/>
    <mergeCell ref="I12:K12"/>
    <mergeCell ref="M12:O12"/>
    <mergeCell ref="Q12:S12"/>
    <mergeCell ref="U12:W12"/>
    <mergeCell ref="Y12:AA12"/>
    <mergeCell ref="T11:T60"/>
    <mergeCell ref="U11:W11"/>
    <mergeCell ref="X11:X60"/>
    <mergeCell ref="Y11:AA11"/>
    <mergeCell ref="A61:AJ61"/>
    <mergeCell ref="A13:A60"/>
    <mergeCell ref="H13:H60"/>
    <mergeCell ref="AF13:AF59"/>
    <mergeCell ref="AK13:AK26"/>
    <mergeCell ref="AK59:AP61"/>
    <mergeCell ref="B60:G60"/>
    <mergeCell ref="I60:K60"/>
    <mergeCell ref="M60:O60"/>
    <mergeCell ref="Q60:S60"/>
    <mergeCell ref="U60:W60"/>
  </mergeCells>
  <conditionalFormatting sqref="AN14:AN58">
    <cfRule type="cellIs" dxfId="80" priority="1" operator="between">
      <formula>-0.99</formula>
      <formula>1000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17"/>
  <sheetViews>
    <sheetView showGridLines="0" tabSelected="1" zoomScale="85" zoomScaleNormal="85" workbookViewId="0">
      <pane xSplit="3" ySplit="11" topLeftCell="D12" activePane="bottomRight" state="frozen"/>
      <selection pane="topRight" activeCell="E1" sqref="E1"/>
      <selection pane="bottomLeft" activeCell="A11" sqref="A11"/>
      <selection pane="bottomRight" activeCell="R20" sqref="R20"/>
    </sheetView>
  </sheetViews>
  <sheetFormatPr defaultRowHeight="14.25" x14ac:dyDescent="0.25"/>
  <cols>
    <col min="1" max="1" width="3.5703125" style="62" customWidth="1"/>
    <col min="2" max="2" width="30.7109375" style="62" customWidth="1"/>
    <col min="3" max="3" width="12.140625" style="62" customWidth="1"/>
    <col min="4" max="4" width="11.42578125" style="62" customWidth="1"/>
    <col min="5" max="5" width="11.7109375" style="62" customWidth="1"/>
    <col min="6" max="6" width="8" style="62" customWidth="1"/>
    <col min="7" max="7" width="1.7109375" style="62" customWidth="1"/>
    <col min="8" max="8" width="10.7109375" style="62" customWidth="1"/>
    <col min="9" max="9" width="8.7109375" style="62" customWidth="1"/>
    <col min="10" max="10" width="6.7109375" style="62" customWidth="1"/>
    <col min="11" max="11" width="11.7109375" style="62" customWidth="1"/>
    <col min="12" max="12" width="1.7109375" style="62" customWidth="1"/>
    <col min="13" max="13" width="10.7109375" style="62" customWidth="1"/>
    <col min="14" max="14" width="8.7109375" style="62" customWidth="1"/>
    <col min="15" max="15" width="6.7109375" style="62" customWidth="1"/>
    <col min="16" max="16" width="11.7109375" style="62" customWidth="1"/>
    <col min="17" max="17" width="1.7109375" style="62" customWidth="1"/>
    <col min="18" max="18" width="10.7109375" style="62" customWidth="1"/>
    <col min="19" max="19" width="8.7109375" style="62" customWidth="1"/>
    <col min="20" max="20" width="6.7109375" style="62" customWidth="1"/>
    <col min="21" max="21" width="11.7109375" style="62" customWidth="1"/>
    <col min="22" max="22" width="1.7109375" style="62" customWidth="1"/>
    <col min="23" max="23" width="10.7109375" style="62" customWidth="1"/>
    <col min="24" max="24" width="8.7109375" style="62" customWidth="1"/>
    <col min="25" max="25" width="6.7109375" style="62" customWidth="1"/>
    <col min="26" max="26" width="11.7109375" style="62" customWidth="1"/>
    <col min="27" max="27" width="1.7109375" style="62" customWidth="1"/>
    <col min="28" max="28" width="10.7109375" style="62" customWidth="1"/>
    <col min="29" max="29" width="8.7109375" style="62" customWidth="1"/>
    <col min="30" max="30" width="6.7109375" style="62" customWidth="1"/>
    <col min="31" max="31" width="11.7109375" style="62" customWidth="1"/>
    <col min="32" max="32" width="1.7109375" style="62" customWidth="1"/>
    <col min="33" max="33" width="10.7109375" style="62" customWidth="1"/>
    <col min="34" max="34" width="8.7109375" style="62" customWidth="1"/>
    <col min="35" max="35" width="6.7109375" style="62" customWidth="1"/>
    <col min="36" max="36" width="11.7109375" style="62" customWidth="1"/>
    <col min="37" max="37" width="1.7109375" style="62" customWidth="1"/>
    <col min="38" max="38" width="11.140625" style="62" customWidth="1"/>
    <col min="39" max="39" width="10.28515625" style="62" customWidth="1"/>
    <col min="40" max="40" width="13.85546875" style="62" bestFit="1" customWidth="1"/>
    <col min="41" max="41" width="6.7109375" style="62" customWidth="1"/>
    <col min="42" max="42" width="13.7109375" style="62" customWidth="1"/>
    <col min="43" max="43" width="1.7109375" style="62" customWidth="1"/>
    <col min="44" max="49" width="14.7109375" style="62" customWidth="1"/>
    <col min="50" max="51" width="30.7109375" style="62" customWidth="1"/>
    <col min="52" max="52" width="25.5703125" style="62" customWidth="1"/>
    <col min="53" max="53" width="13.140625" style="61" bestFit="1" customWidth="1"/>
    <col min="54" max="68" width="13.140625" style="62" bestFit="1" customWidth="1"/>
    <col min="69" max="16384" width="9.140625" style="62"/>
  </cols>
  <sheetData>
    <row r="1" spans="1:53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</row>
    <row r="2" spans="1:53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1:53" x14ac:dyDescent="0.25">
      <c r="A3" s="60"/>
      <c r="B3" s="60"/>
      <c r="C3" s="60"/>
      <c r="D3" s="60"/>
      <c r="E3" s="63">
        <v>43</v>
      </c>
      <c r="F3" s="60"/>
      <c r="G3" s="60"/>
      <c r="H3" s="64"/>
      <c r="I3" s="64"/>
      <c r="J3" s="64">
        <v>5174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</row>
    <row r="4" spans="1:53" ht="18" customHeight="1" thickBot="1" x14ac:dyDescent="0.3">
      <c r="A4" s="232"/>
      <c r="B4" s="232"/>
      <c r="C4" s="232"/>
      <c r="D4" s="232"/>
      <c r="E4" s="232"/>
      <c r="F4" s="232"/>
      <c r="G4" s="232"/>
      <c r="H4" s="85"/>
      <c r="I4" s="85"/>
      <c r="J4" s="165"/>
      <c r="K4" s="85"/>
      <c r="L4" s="85"/>
      <c r="M4" s="85"/>
      <c r="N4" s="85"/>
      <c r="O4" s="165"/>
      <c r="P4" s="85"/>
      <c r="Q4" s="85"/>
      <c r="R4" s="85"/>
      <c r="S4" s="85"/>
      <c r="T4" s="165"/>
      <c r="U4" s="85"/>
      <c r="V4" s="85"/>
      <c r="W4" s="85"/>
      <c r="X4" s="85"/>
      <c r="Y4" s="165"/>
      <c r="Z4" s="85"/>
      <c r="AA4" s="85"/>
      <c r="AB4" s="85"/>
      <c r="AC4" s="85"/>
      <c r="AD4" s="165"/>
      <c r="AE4" s="85"/>
      <c r="AF4" s="85"/>
      <c r="AG4" s="85"/>
      <c r="AH4" s="85"/>
      <c r="AI4" s="165"/>
      <c r="AJ4" s="85"/>
      <c r="AK4" s="85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60"/>
    </row>
    <row r="5" spans="1:53" ht="14.25" customHeight="1" x14ac:dyDescent="0.25">
      <c r="A5" s="97"/>
      <c r="B5" s="267" t="s">
        <v>188</v>
      </c>
      <c r="C5" s="268"/>
      <c r="D5" s="268"/>
      <c r="E5" s="268"/>
      <c r="F5" s="268"/>
      <c r="G5" s="269"/>
      <c r="H5" s="85"/>
      <c r="I5" s="85"/>
      <c r="J5" s="165"/>
      <c r="K5" s="85"/>
      <c r="L5" s="85"/>
      <c r="M5" s="85"/>
      <c r="N5" s="85"/>
      <c r="O5" s="165"/>
      <c r="P5" s="85"/>
      <c r="Q5" s="85"/>
      <c r="R5" s="85"/>
      <c r="S5" s="85"/>
      <c r="T5" s="165"/>
      <c r="U5" s="85"/>
      <c r="V5" s="85"/>
      <c r="W5" s="85"/>
      <c r="X5" s="85"/>
      <c r="Y5" s="165"/>
      <c r="Z5" s="85"/>
      <c r="AA5" s="85"/>
      <c r="AB5" s="85"/>
      <c r="AC5" s="85"/>
      <c r="AD5" s="165"/>
      <c r="AE5" s="85"/>
      <c r="AF5" s="85"/>
      <c r="AG5" s="85"/>
      <c r="AH5" s="85"/>
      <c r="AI5" s="165"/>
      <c r="AJ5" s="85"/>
      <c r="AK5" s="85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60"/>
    </row>
    <row r="6" spans="1:53" ht="14.25" customHeight="1" x14ac:dyDescent="0.25">
      <c r="A6" s="97"/>
      <c r="B6" s="270"/>
      <c r="C6" s="271"/>
      <c r="D6" s="271"/>
      <c r="E6" s="271"/>
      <c r="F6" s="271"/>
      <c r="G6" s="272"/>
      <c r="H6" s="278" t="s">
        <v>186</v>
      </c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85"/>
      <c r="W6" s="279" t="s">
        <v>187</v>
      </c>
      <c r="X6" s="279"/>
      <c r="Y6" s="279"/>
      <c r="Z6" s="279"/>
      <c r="AA6" s="279"/>
      <c r="AB6" s="279"/>
      <c r="AC6" s="279"/>
      <c r="AD6" s="279"/>
      <c r="AE6" s="279"/>
      <c r="AF6" s="85"/>
      <c r="AG6" s="85"/>
      <c r="AH6" s="85"/>
      <c r="AI6" s="165"/>
      <c r="AJ6" s="85"/>
      <c r="AK6" s="85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60"/>
    </row>
    <row r="7" spans="1:53" ht="14.25" customHeight="1" thickBot="1" x14ac:dyDescent="0.3">
      <c r="A7" s="97"/>
      <c r="B7" s="273"/>
      <c r="C7" s="274"/>
      <c r="D7" s="274"/>
      <c r="E7" s="274"/>
      <c r="F7" s="274"/>
      <c r="G7" s="275"/>
      <c r="H7" s="280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85"/>
      <c r="W7" s="281"/>
      <c r="X7" s="281"/>
      <c r="Y7" s="281"/>
      <c r="Z7" s="281"/>
      <c r="AA7" s="281"/>
      <c r="AB7" s="281"/>
      <c r="AC7" s="281"/>
      <c r="AD7" s="281"/>
      <c r="AE7" s="281"/>
      <c r="AF7" s="85"/>
      <c r="AG7" s="85"/>
      <c r="AH7" s="85"/>
      <c r="AI7" s="165"/>
      <c r="AJ7" s="85"/>
      <c r="AK7" s="85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60"/>
    </row>
    <row r="8" spans="1:53" s="91" customFormat="1" ht="20.100000000000001" customHeight="1" x14ac:dyDescent="0.25">
      <c r="A8" s="168"/>
      <c r="B8" s="97"/>
      <c r="C8" s="97"/>
      <c r="D8" s="97"/>
      <c r="E8" s="97"/>
      <c r="F8" s="97"/>
      <c r="G8" s="169"/>
      <c r="H8" s="248" t="s">
        <v>96</v>
      </c>
      <c r="I8" s="248"/>
      <c r="J8" s="248"/>
      <c r="K8" s="248"/>
      <c r="L8" s="242"/>
      <c r="M8" s="248" t="s">
        <v>2</v>
      </c>
      <c r="N8" s="248"/>
      <c r="O8" s="248"/>
      <c r="P8" s="248"/>
      <c r="Q8" s="242"/>
      <c r="R8" s="248" t="s">
        <v>99</v>
      </c>
      <c r="S8" s="248"/>
      <c r="T8" s="248"/>
      <c r="U8" s="248"/>
      <c r="V8" s="245"/>
      <c r="W8" s="248" t="s">
        <v>27</v>
      </c>
      <c r="X8" s="248"/>
      <c r="Y8" s="248"/>
      <c r="Z8" s="248"/>
      <c r="AA8" s="242"/>
      <c r="AB8" s="248" t="s">
        <v>130</v>
      </c>
      <c r="AC8" s="248"/>
      <c r="AD8" s="248"/>
      <c r="AE8" s="248"/>
      <c r="AF8" s="87"/>
      <c r="AG8" s="248" t="s">
        <v>5</v>
      </c>
      <c r="AH8" s="248"/>
      <c r="AI8" s="248"/>
      <c r="AJ8" s="248"/>
      <c r="AK8" s="88"/>
      <c r="AL8" s="248" t="s">
        <v>106</v>
      </c>
      <c r="AM8" s="248"/>
      <c r="AN8" s="248"/>
      <c r="AO8" s="248"/>
      <c r="AP8" s="263"/>
      <c r="AQ8" s="232"/>
      <c r="AR8" s="232"/>
      <c r="AS8" s="232"/>
      <c r="AT8" s="232"/>
      <c r="AU8" s="232"/>
      <c r="AV8" s="232"/>
      <c r="AW8" s="232"/>
      <c r="AX8" s="97"/>
      <c r="AY8" s="97"/>
      <c r="AZ8" s="89"/>
      <c r="BA8" s="90"/>
    </row>
    <row r="9" spans="1:53" s="91" customFormat="1" ht="18" customHeight="1" x14ac:dyDescent="0.25">
      <c r="A9" s="170"/>
      <c r="B9" s="171"/>
      <c r="C9" s="171"/>
      <c r="D9" s="171"/>
      <c r="E9" s="276" t="s">
        <v>181</v>
      </c>
      <c r="F9" s="276"/>
      <c r="G9" s="277"/>
      <c r="H9" s="249">
        <v>40</v>
      </c>
      <c r="I9" s="249"/>
      <c r="J9" s="249"/>
      <c r="K9" s="249"/>
      <c r="L9" s="243"/>
      <c r="M9" s="249">
        <v>30</v>
      </c>
      <c r="N9" s="249"/>
      <c r="O9" s="249"/>
      <c r="P9" s="249"/>
      <c r="Q9" s="243"/>
      <c r="R9" s="249">
        <v>40</v>
      </c>
      <c r="S9" s="249"/>
      <c r="T9" s="249"/>
      <c r="U9" s="249"/>
      <c r="V9" s="246"/>
      <c r="W9" s="249">
        <v>60</v>
      </c>
      <c r="X9" s="249"/>
      <c r="Y9" s="249"/>
      <c r="Z9" s="249"/>
      <c r="AA9" s="243"/>
      <c r="AB9" s="249">
        <v>60</v>
      </c>
      <c r="AC9" s="249"/>
      <c r="AD9" s="249"/>
      <c r="AE9" s="249"/>
      <c r="AF9" s="92"/>
      <c r="AG9" s="249">
        <v>60</v>
      </c>
      <c r="AH9" s="249"/>
      <c r="AI9" s="249"/>
      <c r="AJ9" s="249"/>
      <c r="AK9" s="88"/>
      <c r="AL9" s="249">
        <v>120</v>
      </c>
      <c r="AM9" s="249"/>
      <c r="AN9" s="249"/>
      <c r="AO9" s="249"/>
      <c r="AP9" s="262"/>
      <c r="AQ9" s="232"/>
      <c r="AR9" s="232"/>
      <c r="AS9" s="232"/>
      <c r="AT9" s="232"/>
      <c r="AU9" s="232"/>
      <c r="AV9" s="232"/>
      <c r="AW9" s="232"/>
      <c r="AX9" s="97"/>
      <c r="AY9" s="97"/>
      <c r="AZ9" s="89"/>
      <c r="BA9" s="90"/>
    </row>
    <row r="10" spans="1:53" s="91" customFormat="1" ht="18" customHeight="1" x14ac:dyDescent="0.25">
      <c r="A10" s="164"/>
      <c r="B10" s="166"/>
      <c r="C10" s="166"/>
      <c r="D10" s="166"/>
      <c r="E10" s="260" t="s">
        <v>182</v>
      </c>
      <c r="F10" s="260"/>
      <c r="G10" s="261"/>
      <c r="H10" s="262">
        <v>30</v>
      </c>
      <c r="I10" s="265"/>
      <c r="J10" s="265"/>
      <c r="K10" s="266"/>
      <c r="L10" s="243"/>
      <c r="M10" s="262">
        <v>30</v>
      </c>
      <c r="N10" s="265"/>
      <c r="O10" s="265"/>
      <c r="P10" s="266"/>
      <c r="Q10" s="243"/>
      <c r="R10" s="262">
        <v>30</v>
      </c>
      <c r="S10" s="265"/>
      <c r="T10" s="265"/>
      <c r="U10" s="266"/>
      <c r="V10" s="246"/>
      <c r="W10" s="262">
        <v>30</v>
      </c>
      <c r="X10" s="265"/>
      <c r="Y10" s="265"/>
      <c r="Z10" s="266"/>
      <c r="AA10" s="243"/>
      <c r="AB10" s="262">
        <v>30</v>
      </c>
      <c r="AC10" s="265"/>
      <c r="AD10" s="265"/>
      <c r="AE10" s="266"/>
      <c r="AF10" s="92"/>
      <c r="AG10" s="262">
        <v>60</v>
      </c>
      <c r="AH10" s="265"/>
      <c r="AI10" s="265"/>
      <c r="AJ10" s="266"/>
      <c r="AK10" s="87"/>
      <c r="AL10" s="262">
        <v>60</v>
      </c>
      <c r="AM10" s="265"/>
      <c r="AN10" s="265"/>
      <c r="AO10" s="265"/>
      <c r="AP10" s="265"/>
      <c r="AQ10" s="165"/>
      <c r="AR10" s="165"/>
      <c r="AS10" s="165"/>
      <c r="AT10" s="165"/>
      <c r="AU10" s="165"/>
      <c r="AV10" s="165"/>
      <c r="AW10" s="165"/>
      <c r="AX10" s="165"/>
      <c r="AY10" s="165"/>
      <c r="AZ10" s="89"/>
      <c r="BA10" s="90"/>
    </row>
    <row r="11" spans="1:53" s="96" customFormat="1" ht="48" customHeight="1" x14ac:dyDescent="0.25">
      <c r="A11" s="242"/>
      <c r="B11" s="86" t="s">
        <v>101</v>
      </c>
      <c r="C11" s="86" t="s">
        <v>102</v>
      </c>
      <c r="D11" s="86" t="s">
        <v>131</v>
      </c>
      <c r="E11" s="86" t="s">
        <v>94</v>
      </c>
      <c r="F11" s="86" t="s">
        <v>121</v>
      </c>
      <c r="G11" s="254"/>
      <c r="H11" s="174" t="s">
        <v>97</v>
      </c>
      <c r="I11" s="174" t="s">
        <v>98</v>
      </c>
      <c r="J11" s="174" t="s">
        <v>183</v>
      </c>
      <c r="K11" s="174" t="s">
        <v>100</v>
      </c>
      <c r="L11" s="243"/>
      <c r="M11" s="174" t="s">
        <v>97</v>
      </c>
      <c r="N11" s="174" t="s">
        <v>98</v>
      </c>
      <c r="O11" s="174" t="s">
        <v>183</v>
      </c>
      <c r="P11" s="174" t="s">
        <v>100</v>
      </c>
      <c r="Q11" s="243"/>
      <c r="R11" s="174" t="s">
        <v>97</v>
      </c>
      <c r="S11" s="174" t="s">
        <v>98</v>
      </c>
      <c r="T11" s="174" t="s">
        <v>183</v>
      </c>
      <c r="U11" s="174" t="s">
        <v>100</v>
      </c>
      <c r="V11" s="246"/>
      <c r="W11" s="174" t="s">
        <v>97</v>
      </c>
      <c r="X11" s="174" t="s">
        <v>98</v>
      </c>
      <c r="Y11" s="174" t="s">
        <v>183</v>
      </c>
      <c r="Z11" s="174" t="s">
        <v>100</v>
      </c>
      <c r="AA11" s="243"/>
      <c r="AB11" s="174" t="s">
        <v>97</v>
      </c>
      <c r="AC11" s="174" t="s">
        <v>98</v>
      </c>
      <c r="AD11" s="174" t="s">
        <v>183</v>
      </c>
      <c r="AE11" s="174" t="s">
        <v>100</v>
      </c>
      <c r="AF11" s="93"/>
      <c r="AG11" s="174" t="s">
        <v>97</v>
      </c>
      <c r="AH11" s="174" t="s">
        <v>98</v>
      </c>
      <c r="AI11" s="174" t="s">
        <v>183</v>
      </c>
      <c r="AJ11" s="174" t="s">
        <v>100</v>
      </c>
      <c r="AK11" s="242"/>
      <c r="AL11" s="174" t="s">
        <v>105</v>
      </c>
      <c r="AM11" s="174" t="s">
        <v>98</v>
      </c>
      <c r="AN11" s="174" t="s">
        <v>104</v>
      </c>
      <c r="AO11" s="174" t="s">
        <v>183</v>
      </c>
      <c r="AP11" s="174" t="s">
        <v>100</v>
      </c>
      <c r="AQ11" s="240"/>
      <c r="AR11" s="167" t="s">
        <v>108</v>
      </c>
      <c r="AS11" s="167" t="s">
        <v>126</v>
      </c>
      <c r="AT11" s="167" t="s">
        <v>95</v>
      </c>
      <c r="AU11" s="176" t="s">
        <v>180</v>
      </c>
      <c r="AV11" s="176" t="s">
        <v>184</v>
      </c>
      <c r="AW11" s="86" t="s">
        <v>185</v>
      </c>
      <c r="AX11" s="86" t="s">
        <v>21</v>
      </c>
      <c r="AY11" s="177"/>
      <c r="AZ11" s="94"/>
      <c r="BA11" s="95"/>
    </row>
    <row r="12" spans="1:53" ht="18" customHeight="1" x14ac:dyDescent="0.25">
      <c r="A12" s="243"/>
      <c r="B12" s="186"/>
      <c r="C12" s="55" t="s">
        <v>75</v>
      </c>
      <c r="D12" s="55" t="s">
        <v>33</v>
      </c>
      <c r="E12" s="178">
        <v>43</v>
      </c>
      <c r="F12" s="179">
        <v>37.5</v>
      </c>
      <c r="G12" s="255"/>
      <c r="H12" s="55">
        <v>0</v>
      </c>
      <c r="I12" s="55">
        <f t="shared" ref="I12:I40" si="0">H12*$H$9</f>
        <v>0</v>
      </c>
      <c r="J12" s="55">
        <f>H12*$H$10</f>
        <v>0</v>
      </c>
      <c r="K12" s="66">
        <f t="shared" ref="K12:K56" si="1">IFERROR(E12/$H$58,0)*H12</f>
        <v>0</v>
      </c>
      <c r="L12" s="243"/>
      <c r="M12" s="55">
        <v>0</v>
      </c>
      <c r="N12" s="55">
        <f t="shared" ref="N12:N40" si="2">M12*$M$9</f>
        <v>0</v>
      </c>
      <c r="O12" s="55">
        <f>M12*$M$10</f>
        <v>0</v>
      </c>
      <c r="P12" s="66">
        <v>0</v>
      </c>
      <c r="Q12" s="243"/>
      <c r="R12" s="55">
        <v>0</v>
      </c>
      <c r="S12" s="55">
        <v>0</v>
      </c>
      <c r="T12" s="55">
        <f>R12*$R$10</f>
        <v>0</v>
      </c>
      <c r="U12" s="66">
        <f>IFERROR(E12/$R$58,0)*R12</f>
        <v>0</v>
      </c>
      <c r="V12" s="246"/>
      <c r="W12" s="55">
        <v>0</v>
      </c>
      <c r="X12" s="55">
        <f>W12*$W$9</f>
        <v>0</v>
      </c>
      <c r="Y12" s="55">
        <f>W12*$W$10</f>
        <v>0</v>
      </c>
      <c r="Z12" s="66">
        <f>IFERROR(E12/$W$58,0)*W12</f>
        <v>0</v>
      </c>
      <c r="AA12" s="243"/>
      <c r="AB12" s="55">
        <v>0</v>
      </c>
      <c r="AC12" s="55">
        <v>0</v>
      </c>
      <c r="AD12" s="55">
        <f>AB12*$AB$10</f>
        <v>0</v>
      </c>
      <c r="AE12" s="66">
        <f>IFERROR(E12/$AB$58,0)*AB12</f>
        <v>0</v>
      </c>
      <c r="AF12" s="65"/>
      <c r="AG12" s="55">
        <v>0</v>
      </c>
      <c r="AH12" s="55">
        <f t="shared" ref="AH12:AH56" si="3">AG12*$AG$9</f>
        <v>0</v>
      </c>
      <c r="AI12" s="55">
        <f>AG12*$AG$10</f>
        <v>0</v>
      </c>
      <c r="AJ12" s="66">
        <f>IFERROR(E12/$AG$58,0)*AG12</f>
        <v>0</v>
      </c>
      <c r="AK12" s="243"/>
      <c r="AL12" s="55">
        <v>0</v>
      </c>
      <c r="AM12" s="55">
        <f t="shared" ref="AM12:AM56" si="4">AL12*$AL$9</f>
        <v>0</v>
      </c>
      <c r="AN12" s="180">
        <v>5</v>
      </c>
      <c r="AO12" s="55">
        <f>AL12*$AL$10</f>
        <v>0</v>
      </c>
      <c r="AP12" s="66">
        <f>IFERROR(AL12*E12,0)*AN12</f>
        <v>0</v>
      </c>
      <c r="AQ12" s="240"/>
      <c r="AR12" s="195">
        <v>7</v>
      </c>
      <c r="AS12" s="66">
        <v>0</v>
      </c>
      <c r="AT12" s="172">
        <v>0</v>
      </c>
      <c r="AU12" s="172">
        <v>0</v>
      </c>
      <c r="AV12" s="188">
        <f>(AT12+AU12)</f>
        <v>0</v>
      </c>
      <c r="AW12" s="173">
        <v>0</v>
      </c>
      <c r="AX12" s="55"/>
      <c r="AY12" s="165"/>
      <c r="AZ12" s="60"/>
    </row>
    <row r="13" spans="1:53" ht="18" customHeight="1" x14ac:dyDescent="0.25">
      <c r="A13" s="243"/>
      <c r="B13" s="186"/>
      <c r="C13" s="55" t="s">
        <v>75</v>
      </c>
      <c r="D13" s="55" t="s">
        <v>28</v>
      </c>
      <c r="E13" s="178">
        <v>43</v>
      </c>
      <c r="F13" s="179">
        <v>37.5</v>
      </c>
      <c r="G13" s="255"/>
      <c r="H13" s="55">
        <v>0</v>
      </c>
      <c r="I13" s="55">
        <v>0</v>
      </c>
      <c r="J13" s="55">
        <f t="shared" ref="J13:J15" si="5">H13*$H$10</f>
        <v>0</v>
      </c>
      <c r="K13" s="66">
        <f t="shared" si="1"/>
        <v>0</v>
      </c>
      <c r="L13" s="243"/>
      <c r="M13" s="55"/>
      <c r="N13" s="55">
        <f t="shared" si="2"/>
        <v>0</v>
      </c>
      <c r="O13" s="55"/>
      <c r="P13" s="66">
        <f t="shared" ref="P12:P25" si="6">IFERROR(E13/$M$58,0)*M13</f>
        <v>0</v>
      </c>
      <c r="Q13" s="243"/>
      <c r="R13" s="55">
        <v>0</v>
      </c>
      <c r="S13" s="55">
        <f t="shared" ref="S12:S55" si="7">R13*$R$9</f>
        <v>0</v>
      </c>
      <c r="T13" s="55">
        <f t="shared" ref="T13:T56" si="8">R13*$R$10</f>
        <v>0</v>
      </c>
      <c r="U13" s="66">
        <f t="shared" ref="U13:U56" si="9">IFERROR(E13/$R$58,0)*R13</f>
        <v>0</v>
      </c>
      <c r="V13" s="246"/>
      <c r="W13" s="55">
        <v>0</v>
      </c>
      <c r="X13" s="55">
        <v>0</v>
      </c>
      <c r="Y13" s="55">
        <f t="shared" ref="Y13:Y56" si="10">W13*$W$10</f>
        <v>0</v>
      </c>
      <c r="Z13" s="66">
        <f t="shared" ref="Z13:Z56" si="11">IFERROR(E13/$W$58,0)*W13</f>
        <v>0</v>
      </c>
      <c r="AA13" s="243"/>
      <c r="AB13" s="55"/>
      <c r="AC13" s="55">
        <f t="shared" ref="AC13:AC56" si="12">AB13*$AG$9</f>
        <v>0</v>
      </c>
      <c r="AD13" s="55">
        <f t="shared" ref="AD13:AD56" si="13">AB13*$AB$10</f>
        <v>0</v>
      </c>
      <c r="AE13" s="66">
        <f t="shared" ref="AE13:AE56" si="14">IFERROR(E13/$AB$58,0)*AB13</f>
        <v>0</v>
      </c>
      <c r="AF13" s="65"/>
      <c r="AG13" s="55">
        <v>0</v>
      </c>
      <c r="AH13" s="55">
        <f t="shared" si="3"/>
        <v>0</v>
      </c>
      <c r="AI13" s="55">
        <f t="shared" ref="AI13:AI56" si="15">AG13*$AG$10</f>
        <v>0</v>
      </c>
      <c r="AJ13" s="66">
        <f t="shared" ref="AJ13:AJ56" si="16">IFERROR(E13/$AG$58,0)*AG13</f>
        <v>0</v>
      </c>
      <c r="AK13" s="243"/>
      <c r="AL13" s="55">
        <v>0</v>
      </c>
      <c r="AM13" s="55">
        <v>0</v>
      </c>
      <c r="AN13" s="180">
        <v>10</v>
      </c>
      <c r="AO13" s="55">
        <f t="shared" ref="AO13:AO56" si="17">AL13*$AL$10</f>
        <v>0</v>
      </c>
      <c r="AP13" s="66">
        <f t="shared" ref="AP13:AP56" si="18">IFERROR(AL13*E13,0)*AN13</f>
        <v>0</v>
      </c>
      <c r="AQ13" s="240"/>
      <c r="AR13" s="195">
        <v>10</v>
      </c>
      <c r="AS13" s="66">
        <v>0</v>
      </c>
      <c r="AT13" s="172">
        <v>0</v>
      </c>
      <c r="AU13" s="172">
        <v>0</v>
      </c>
      <c r="AV13" s="188">
        <f t="shared" ref="AV13:AV56" si="19">(AT13+AU13)</f>
        <v>0</v>
      </c>
      <c r="AW13" s="173">
        <v>0</v>
      </c>
      <c r="AX13" s="55"/>
      <c r="AY13" s="165"/>
      <c r="AZ13" s="60"/>
      <c r="BA13" s="61" t="s">
        <v>33</v>
      </c>
    </row>
    <row r="14" spans="1:53" ht="18" customHeight="1" x14ac:dyDescent="0.25">
      <c r="A14" s="243"/>
      <c r="B14" s="186"/>
      <c r="C14" s="55" t="s">
        <v>75</v>
      </c>
      <c r="D14" s="55" t="s">
        <v>33</v>
      </c>
      <c r="E14" s="178">
        <v>43</v>
      </c>
      <c r="F14" s="179"/>
      <c r="G14" s="255"/>
      <c r="H14" s="55"/>
      <c r="I14" s="55">
        <f t="shared" si="0"/>
        <v>0</v>
      </c>
      <c r="J14" s="55">
        <f t="shared" si="5"/>
        <v>0</v>
      </c>
      <c r="K14" s="66">
        <f t="shared" si="1"/>
        <v>0</v>
      </c>
      <c r="L14" s="243"/>
      <c r="M14" s="55"/>
      <c r="N14" s="55">
        <f t="shared" si="2"/>
        <v>0</v>
      </c>
      <c r="O14" s="55"/>
      <c r="P14" s="66">
        <f t="shared" si="6"/>
        <v>0</v>
      </c>
      <c r="Q14" s="243"/>
      <c r="R14" s="55"/>
      <c r="S14" s="55">
        <f t="shared" si="7"/>
        <v>0</v>
      </c>
      <c r="T14" s="55">
        <f t="shared" si="8"/>
        <v>0</v>
      </c>
      <c r="U14" s="66">
        <f t="shared" si="9"/>
        <v>0</v>
      </c>
      <c r="V14" s="246"/>
      <c r="W14" s="55"/>
      <c r="X14" s="55">
        <f t="shared" ref="X13:X56" si="20">W14*$W$9</f>
        <v>0</v>
      </c>
      <c r="Y14" s="55">
        <f t="shared" si="10"/>
        <v>0</v>
      </c>
      <c r="Z14" s="66">
        <f t="shared" si="11"/>
        <v>0</v>
      </c>
      <c r="AA14" s="243"/>
      <c r="AB14" s="55"/>
      <c r="AC14" s="55">
        <f t="shared" si="12"/>
        <v>0</v>
      </c>
      <c r="AD14" s="55">
        <f t="shared" si="13"/>
        <v>0</v>
      </c>
      <c r="AE14" s="66">
        <f t="shared" si="14"/>
        <v>0</v>
      </c>
      <c r="AF14" s="65"/>
      <c r="AG14" s="55"/>
      <c r="AH14" s="55">
        <f t="shared" si="3"/>
        <v>0</v>
      </c>
      <c r="AI14" s="55">
        <f t="shared" si="15"/>
        <v>0</v>
      </c>
      <c r="AJ14" s="66">
        <f t="shared" si="16"/>
        <v>0</v>
      </c>
      <c r="AK14" s="243"/>
      <c r="AL14" s="55"/>
      <c r="AM14" s="55">
        <f t="shared" si="4"/>
        <v>0</v>
      </c>
      <c r="AN14" s="180">
        <v>10</v>
      </c>
      <c r="AO14" s="55">
        <f t="shared" si="17"/>
        <v>0</v>
      </c>
      <c r="AP14" s="66">
        <f t="shared" si="18"/>
        <v>0</v>
      </c>
      <c r="AQ14" s="240"/>
      <c r="AR14" s="195">
        <v>23</v>
      </c>
      <c r="AS14" s="66">
        <f t="shared" ref="AS13:AS56" si="21">SUM(H14,M14,R14,W14,AB14,AG14,AL14)</f>
        <v>0</v>
      </c>
      <c r="AT14" s="172">
        <f t="shared" ref="AT13:AT56" si="22">(S14+N14+I14+AH14+AM14+AC14+X14)/60</f>
        <v>0</v>
      </c>
      <c r="AU14" s="172">
        <f t="shared" ref="AU13:AU56" si="23">(T14+O14+J14+AI14+AO14+AD14+Y14)/60</f>
        <v>0</v>
      </c>
      <c r="AV14" s="188">
        <f t="shared" si="19"/>
        <v>0</v>
      </c>
      <c r="AW14" s="173">
        <f t="shared" ref="AW13:AW56" si="24">F14-AV14</f>
        <v>0</v>
      </c>
      <c r="AX14" s="55"/>
      <c r="AY14" s="165"/>
      <c r="AZ14" s="60"/>
      <c r="BA14" s="61" t="s">
        <v>28</v>
      </c>
    </row>
    <row r="15" spans="1:53" ht="18" customHeight="1" x14ac:dyDescent="0.25">
      <c r="A15" s="243"/>
      <c r="B15" s="186"/>
      <c r="C15" s="55" t="s">
        <v>75</v>
      </c>
      <c r="D15" s="55" t="s">
        <v>33</v>
      </c>
      <c r="E15" s="178">
        <v>43</v>
      </c>
      <c r="F15" s="179"/>
      <c r="G15" s="255"/>
      <c r="H15" s="55"/>
      <c r="I15" s="55">
        <f t="shared" si="0"/>
        <v>0</v>
      </c>
      <c r="J15" s="55">
        <f t="shared" si="5"/>
        <v>0</v>
      </c>
      <c r="K15" s="66">
        <f t="shared" si="1"/>
        <v>0</v>
      </c>
      <c r="L15" s="243"/>
      <c r="M15" s="55"/>
      <c r="N15" s="55">
        <f t="shared" si="2"/>
        <v>0</v>
      </c>
      <c r="O15" s="55"/>
      <c r="P15" s="66">
        <f t="shared" si="6"/>
        <v>0</v>
      </c>
      <c r="Q15" s="243"/>
      <c r="R15" s="55"/>
      <c r="S15" s="55">
        <f t="shared" si="7"/>
        <v>0</v>
      </c>
      <c r="T15" s="55">
        <f t="shared" si="8"/>
        <v>0</v>
      </c>
      <c r="U15" s="66">
        <f t="shared" si="9"/>
        <v>0</v>
      </c>
      <c r="V15" s="246"/>
      <c r="W15" s="55"/>
      <c r="X15" s="55">
        <f t="shared" si="20"/>
        <v>0</v>
      </c>
      <c r="Y15" s="55">
        <f t="shared" si="10"/>
        <v>0</v>
      </c>
      <c r="Z15" s="66">
        <f t="shared" si="11"/>
        <v>0</v>
      </c>
      <c r="AA15" s="243"/>
      <c r="AB15" s="55"/>
      <c r="AC15" s="55">
        <f t="shared" si="12"/>
        <v>0</v>
      </c>
      <c r="AD15" s="55">
        <f t="shared" si="13"/>
        <v>0</v>
      </c>
      <c r="AE15" s="66">
        <f t="shared" si="14"/>
        <v>0</v>
      </c>
      <c r="AF15" s="65"/>
      <c r="AG15" s="55"/>
      <c r="AH15" s="55">
        <f t="shared" si="3"/>
        <v>0</v>
      </c>
      <c r="AI15" s="55">
        <f t="shared" si="15"/>
        <v>0</v>
      </c>
      <c r="AJ15" s="66">
        <f t="shared" si="16"/>
        <v>0</v>
      </c>
      <c r="AK15" s="243"/>
      <c r="AL15" s="55"/>
      <c r="AM15" s="55">
        <f t="shared" si="4"/>
        <v>0</v>
      </c>
      <c r="AN15" s="180">
        <v>10</v>
      </c>
      <c r="AO15" s="55">
        <f t="shared" si="17"/>
        <v>0</v>
      </c>
      <c r="AP15" s="66">
        <f t="shared" si="18"/>
        <v>0</v>
      </c>
      <c r="AQ15" s="240"/>
      <c r="AR15" s="195">
        <v>20</v>
      </c>
      <c r="AS15" s="66">
        <f t="shared" si="21"/>
        <v>0</v>
      </c>
      <c r="AT15" s="172">
        <f t="shared" si="22"/>
        <v>0</v>
      </c>
      <c r="AU15" s="172">
        <f t="shared" si="23"/>
        <v>0</v>
      </c>
      <c r="AV15" s="188">
        <f t="shared" si="19"/>
        <v>0</v>
      </c>
      <c r="AW15" s="173">
        <f t="shared" si="24"/>
        <v>0</v>
      </c>
      <c r="AX15" s="55"/>
      <c r="AY15" s="165"/>
      <c r="AZ15" s="60"/>
    </row>
    <row r="16" spans="1:53" ht="18" customHeight="1" x14ac:dyDescent="0.25">
      <c r="A16" s="243"/>
      <c r="B16" s="186"/>
      <c r="C16" s="55" t="s">
        <v>75</v>
      </c>
      <c r="D16" s="55" t="s">
        <v>33</v>
      </c>
      <c r="E16" s="178">
        <v>43</v>
      </c>
      <c r="F16" s="179"/>
      <c r="G16" s="255"/>
      <c r="H16" s="55"/>
      <c r="I16" s="55">
        <f t="shared" si="0"/>
        <v>0</v>
      </c>
      <c r="J16" s="55"/>
      <c r="K16" s="66">
        <f t="shared" si="1"/>
        <v>0</v>
      </c>
      <c r="L16" s="243"/>
      <c r="M16" s="55"/>
      <c r="N16" s="55">
        <f t="shared" si="2"/>
        <v>0</v>
      </c>
      <c r="O16" s="55"/>
      <c r="P16" s="66">
        <f t="shared" si="6"/>
        <v>0</v>
      </c>
      <c r="Q16" s="243"/>
      <c r="R16" s="55"/>
      <c r="S16" s="55">
        <f t="shared" si="7"/>
        <v>0</v>
      </c>
      <c r="T16" s="55">
        <f t="shared" si="8"/>
        <v>0</v>
      </c>
      <c r="U16" s="66">
        <f t="shared" si="9"/>
        <v>0</v>
      </c>
      <c r="V16" s="246"/>
      <c r="W16" s="55"/>
      <c r="X16" s="55">
        <f t="shared" si="20"/>
        <v>0</v>
      </c>
      <c r="Y16" s="55">
        <f t="shared" si="10"/>
        <v>0</v>
      </c>
      <c r="Z16" s="66">
        <f t="shared" si="11"/>
        <v>0</v>
      </c>
      <c r="AA16" s="243"/>
      <c r="AB16" s="55"/>
      <c r="AC16" s="55">
        <f t="shared" si="12"/>
        <v>0</v>
      </c>
      <c r="AD16" s="55">
        <f t="shared" si="13"/>
        <v>0</v>
      </c>
      <c r="AE16" s="66">
        <f t="shared" si="14"/>
        <v>0</v>
      </c>
      <c r="AF16" s="65"/>
      <c r="AG16" s="55"/>
      <c r="AH16" s="55">
        <f t="shared" si="3"/>
        <v>0</v>
      </c>
      <c r="AI16" s="55">
        <f t="shared" si="15"/>
        <v>0</v>
      </c>
      <c r="AJ16" s="66">
        <f t="shared" si="16"/>
        <v>0</v>
      </c>
      <c r="AK16" s="243"/>
      <c r="AL16" s="55"/>
      <c r="AM16" s="55">
        <f t="shared" si="4"/>
        <v>0</v>
      </c>
      <c r="AN16" s="180">
        <v>10</v>
      </c>
      <c r="AO16" s="55">
        <f t="shared" si="17"/>
        <v>0</v>
      </c>
      <c r="AP16" s="66">
        <f t="shared" si="18"/>
        <v>0</v>
      </c>
      <c r="AQ16" s="240"/>
      <c r="AR16" s="195">
        <v>23</v>
      </c>
      <c r="AS16" s="66">
        <f t="shared" si="21"/>
        <v>0</v>
      </c>
      <c r="AT16" s="172">
        <f t="shared" si="22"/>
        <v>0</v>
      </c>
      <c r="AU16" s="172">
        <f t="shared" si="23"/>
        <v>0</v>
      </c>
      <c r="AV16" s="188">
        <f t="shared" si="19"/>
        <v>0</v>
      </c>
      <c r="AW16" s="173">
        <f t="shared" si="24"/>
        <v>0</v>
      </c>
      <c r="AX16" s="55"/>
      <c r="AY16" s="165"/>
      <c r="AZ16" s="60"/>
    </row>
    <row r="17" spans="1:53" ht="18" customHeight="1" x14ac:dyDescent="0.25">
      <c r="A17" s="243"/>
      <c r="B17" s="186"/>
      <c r="C17" s="55" t="s">
        <v>75</v>
      </c>
      <c r="D17" s="55" t="s">
        <v>33</v>
      </c>
      <c r="E17" s="178">
        <v>43</v>
      </c>
      <c r="F17" s="179"/>
      <c r="G17" s="255"/>
      <c r="H17" s="55"/>
      <c r="I17" s="55">
        <f t="shared" si="0"/>
        <v>0</v>
      </c>
      <c r="J17" s="55"/>
      <c r="K17" s="66">
        <f t="shared" si="1"/>
        <v>0</v>
      </c>
      <c r="L17" s="243"/>
      <c r="M17" s="55"/>
      <c r="N17" s="55">
        <f t="shared" si="2"/>
        <v>0</v>
      </c>
      <c r="O17" s="55"/>
      <c r="P17" s="66">
        <f t="shared" si="6"/>
        <v>0</v>
      </c>
      <c r="Q17" s="243"/>
      <c r="R17" s="55"/>
      <c r="S17" s="55">
        <f t="shared" si="7"/>
        <v>0</v>
      </c>
      <c r="T17" s="55">
        <f t="shared" si="8"/>
        <v>0</v>
      </c>
      <c r="U17" s="66">
        <f t="shared" si="9"/>
        <v>0</v>
      </c>
      <c r="V17" s="246"/>
      <c r="W17" s="55"/>
      <c r="X17" s="55">
        <f t="shared" si="20"/>
        <v>0</v>
      </c>
      <c r="Y17" s="55">
        <f t="shared" si="10"/>
        <v>0</v>
      </c>
      <c r="Z17" s="66">
        <f t="shared" si="11"/>
        <v>0</v>
      </c>
      <c r="AA17" s="243"/>
      <c r="AB17" s="55"/>
      <c r="AC17" s="55">
        <f t="shared" si="12"/>
        <v>0</v>
      </c>
      <c r="AD17" s="55">
        <f t="shared" si="13"/>
        <v>0</v>
      </c>
      <c r="AE17" s="66">
        <f t="shared" si="14"/>
        <v>0</v>
      </c>
      <c r="AF17" s="65"/>
      <c r="AG17" s="55"/>
      <c r="AH17" s="55">
        <f t="shared" si="3"/>
        <v>0</v>
      </c>
      <c r="AI17" s="55">
        <f t="shared" si="15"/>
        <v>0</v>
      </c>
      <c r="AJ17" s="66">
        <f t="shared" si="16"/>
        <v>0</v>
      </c>
      <c r="AK17" s="243"/>
      <c r="AL17" s="55"/>
      <c r="AM17" s="55">
        <f t="shared" si="4"/>
        <v>0</v>
      </c>
      <c r="AN17" s="180">
        <v>10</v>
      </c>
      <c r="AO17" s="55">
        <f t="shared" si="17"/>
        <v>0</v>
      </c>
      <c r="AP17" s="66">
        <f t="shared" si="18"/>
        <v>0</v>
      </c>
      <c r="AQ17" s="240"/>
      <c r="AR17" s="195">
        <v>23</v>
      </c>
      <c r="AS17" s="66">
        <f t="shared" si="21"/>
        <v>0</v>
      </c>
      <c r="AT17" s="172">
        <f t="shared" si="22"/>
        <v>0</v>
      </c>
      <c r="AU17" s="172">
        <f t="shared" si="23"/>
        <v>0</v>
      </c>
      <c r="AV17" s="189">
        <f t="shared" si="19"/>
        <v>0</v>
      </c>
      <c r="AW17" s="173">
        <f t="shared" si="24"/>
        <v>0</v>
      </c>
      <c r="AX17" s="55"/>
      <c r="AY17" s="165"/>
      <c r="AZ17" s="60"/>
    </row>
    <row r="18" spans="1:53" ht="18" customHeight="1" x14ac:dyDescent="0.25">
      <c r="A18" s="243"/>
      <c r="B18" s="186"/>
      <c r="C18" s="55" t="s">
        <v>75</v>
      </c>
      <c r="D18" s="55" t="s">
        <v>33</v>
      </c>
      <c r="E18" s="178">
        <v>43</v>
      </c>
      <c r="F18" s="179"/>
      <c r="G18" s="255"/>
      <c r="H18" s="55"/>
      <c r="I18" s="55">
        <f t="shared" si="0"/>
        <v>0</v>
      </c>
      <c r="J18" s="55"/>
      <c r="K18" s="66">
        <f t="shared" si="1"/>
        <v>0</v>
      </c>
      <c r="L18" s="243"/>
      <c r="M18" s="55"/>
      <c r="N18" s="55">
        <f t="shared" si="2"/>
        <v>0</v>
      </c>
      <c r="O18" s="55"/>
      <c r="P18" s="66">
        <f t="shared" si="6"/>
        <v>0</v>
      </c>
      <c r="Q18" s="243"/>
      <c r="R18" s="55"/>
      <c r="S18" s="55">
        <f t="shared" si="7"/>
        <v>0</v>
      </c>
      <c r="T18" s="55">
        <f t="shared" si="8"/>
        <v>0</v>
      </c>
      <c r="U18" s="66">
        <f t="shared" si="9"/>
        <v>0</v>
      </c>
      <c r="V18" s="246"/>
      <c r="W18" s="55"/>
      <c r="X18" s="55">
        <f t="shared" si="20"/>
        <v>0</v>
      </c>
      <c r="Y18" s="55">
        <f t="shared" si="10"/>
        <v>0</v>
      </c>
      <c r="Z18" s="66">
        <f t="shared" si="11"/>
        <v>0</v>
      </c>
      <c r="AA18" s="243"/>
      <c r="AB18" s="55"/>
      <c r="AC18" s="55">
        <f t="shared" si="12"/>
        <v>0</v>
      </c>
      <c r="AD18" s="55">
        <f t="shared" si="13"/>
        <v>0</v>
      </c>
      <c r="AE18" s="66">
        <f t="shared" si="14"/>
        <v>0</v>
      </c>
      <c r="AF18" s="65"/>
      <c r="AG18" s="55"/>
      <c r="AH18" s="55">
        <f t="shared" si="3"/>
        <v>0</v>
      </c>
      <c r="AI18" s="55">
        <f t="shared" si="15"/>
        <v>0</v>
      </c>
      <c r="AJ18" s="66">
        <f t="shared" si="16"/>
        <v>0</v>
      </c>
      <c r="AK18" s="243"/>
      <c r="AL18" s="55"/>
      <c r="AM18" s="55">
        <f t="shared" si="4"/>
        <v>0</v>
      </c>
      <c r="AN18" s="180">
        <v>10</v>
      </c>
      <c r="AO18" s="55">
        <f t="shared" si="17"/>
        <v>0</v>
      </c>
      <c r="AP18" s="66">
        <f t="shared" si="18"/>
        <v>0</v>
      </c>
      <c r="AQ18" s="240"/>
      <c r="AR18" s="195">
        <v>23</v>
      </c>
      <c r="AS18" s="66">
        <f t="shared" si="21"/>
        <v>0</v>
      </c>
      <c r="AT18" s="172">
        <f t="shared" si="22"/>
        <v>0</v>
      </c>
      <c r="AU18" s="172">
        <f t="shared" si="23"/>
        <v>0</v>
      </c>
      <c r="AV18" s="189">
        <f t="shared" si="19"/>
        <v>0</v>
      </c>
      <c r="AW18" s="173">
        <f t="shared" si="24"/>
        <v>0</v>
      </c>
      <c r="AX18" s="55"/>
      <c r="AY18" s="165"/>
      <c r="AZ18" s="60"/>
      <c r="BA18" s="67"/>
    </row>
    <row r="19" spans="1:53" ht="18" customHeight="1" x14ac:dyDescent="0.25">
      <c r="A19" s="243"/>
      <c r="B19" s="186"/>
      <c r="C19" s="55" t="s">
        <v>75</v>
      </c>
      <c r="D19" s="55" t="s">
        <v>33</v>
      </c>
      <c r="E19" s="178">
        <v>43</v>
      </c>
      <c r="F19" s="179"/>
      <c r="G19" s="255"/>
      <c r="H19" s="55"/>
      <c r="I19" s="55">
        <f t="shared" si="0"/>
        <v>0</v>
      </c>
      <c r="J19" s="55"/>
      <c r="K19" s="66">
        <f t="shared" si="1"/>
        <v>0</v>
      </c>
      <c r="L19" s="243"/>
      <c r="M19" s="55"/>
      <c r="N19" s="55">
        <f t="shared" si="2"/>
        <v>0</v>
      </c>
      <c r="O19" s="55"/>
      <c r="P19" s="66">
        <f t="shared" si="6"/>
        <v>0</v>
      </c>
      <c r="Q19" s="243"/>
      <c r="R19" s="55"/>
      <c r="S19" s="55">
        <f t="shared" si="7"/>
        <v>0</v>
      </c>
      <c r="T19" s="55">
        <f t="shared" si="8"/>
        <v>0</v>
      </c>
      <c r="U19" s="66">
        <f t="shared" si="9"/>
        <v>0</v>
      </c>
      <c r="V19" s="246"/>
      <c r="W19" s="55"/>
      <c r="X19" s="55">
        <f t="shared" si="20"/>
        <v>0</v>
      </c>
      <c r="Y19" s="55">
        <f t="shared" si="10"/>
        <v>0</v>
      </c>
      <c r="Z19" s="66">
        <f t="shared" si="11"/>
        <v>0</v>
      </c>
      <c r="AA19" s="243"/>
      <c r="AB19" s="55"/>
      <c r="AC19" s="55">
        <f t="shared" si="12"/>
        <v>0</v>
      </c>
      <c r="AD19" s="55">
        <f t="shared" si="13"/>
        <v>0</v>
      </c>
      <c r="AE19" s="66">
        <f t="shared" si="14"/>
        <v>0</v>
      </c>
      <c r="AF19" s="65"/>
      <c r="AG19" s="55"/>
      <c r="AH19" s="55">
        <f t="shared" si="3"/>
        <v>0</v>
      </c>
      <c r="AI19" s="55">
        <f t="shared" si="15"/>
        <v>0</v>
      </c>
      <c r="AJ19" s="66">
        <f t="shared" si="16"/>
        <v>0</v>
      </c>
      <c r="AK19" s="243"/>
      <c r="AL19" s="55"/>
      <c r="AM19" s="55">
        <f t="shared" si="4"/>
        <v>0</v>
      </c>
      <c r="AN19" s="180">
        <v>10</v>
      </c>
      <c r="AO19" s="55">
        <f t="shared" si="17"/>
        <v>0</v>
      </c>
      <c r="AP19" s="66">
        <f t="shared" si="18"/>
        <v>0</v>
      </c>
      <c r="AQ19" s="240"/>
      <c r="AR19" s="195">
        <v>23</v>
      </c>
      <c r="AS19" s="66">
        <f t="shared" si="21"/>
        <v>0</v>
      </c>
      <c r="AT19" s="172">
        <f t="shared" si="22"/>
        <v>0</v>
      </c>
      <c r="AU19" s="172">
        <f t="shared" si="23"/>
        <v>0</v>
      </c>
      <c r="AV19" s="189">
        <f t="shared" si="19"/>
        <v>0</v>
      </c>
      <c r="AW19" s="173">
        <f t="shared" si="24"/>
        <v>0</v>
      </c>
      <c r="AX19" s="55"/>
      <c r="AY19" s="165"/>
      <c r="AZ19" s="60"/>
      <c r="BA19" s="67"/>
    </row>
    <row r="20" spans="1:53" ht="18" customHeight="1" x14ac:dyDescent="0.25">
      <c r="A20" s="243"/>
      <c r="B20" s="186"/>
      <c r="C20" s="55" t="s">
        <v>75</v>
      </c>
      <c r="D20" s="55" t="s">
        <v>33</v>
      </c>
      <c r="E20" s="178">
        <v>43</v>
      </c>
      <c r="F20" s="179"/>
      <c r="G20" s="255"/>
      <c r="H20" s="55"/>
      <c r="I20" s="55">
        <f t="shared" si="0"/>
        <v>0</v>
      </c>
      <c r="J20" s="55"/>
      <c r="K20" s="66">
        <f t="shared" si="1"/>
        <v>0</v>
      </c>
      <c r="L20" s="243"/>
      <c r="M20" s="55"/>
      <c r="N20" s="55">
        <f t="shared" si="2"/>
        <v>0</v>
      </c>
      <c r="O20" s="55"/>
      <c r="P20" s="66">
        <f t="shared" si="6"/>
        <v>0</v>
      </c>
      <c r="Q20" s="243"/>
      <c r="R20" s="55"/>
      <c r="S20" s="55">
        <f t="shared" si="7"/>
        <v>0</v>
      </c>
      <c r="T20" s="55">
        <f t="shared" si="8"/>
        <v>0</v>
      </c>
      <c r="U20" s="66">
        <f t="shared" si="9"/>
        <v>0</v>
      </c>
      <c r="V20" s="246"/>
      <c r="W20" s="55"/>
      <c r="X20" s="55">
        <f t="shared" si="20"/>
        <v>0</v>
      </c>
      <c r="Y20" s="55">
        <f t="shared" si="10"/>
        <v>0</v>
      </c>
      <c r="Z20" s="66">
        <f t="shared" si="11"/>
        <v>0</v>
      </c>
      <c r="AA20" s="243"/>
      <c r="AB20" s="55"/>
      <c r="AC20" s="55">
        <f t="shared" si="12"/>
        <v>0</v>
      </c>
      <c r="AD20" s="55">
        <f t="shared" si="13"/>
        <v>0</v>
      </c>
      <c r="AE20" s="66">
        <f t="shared" si="14"/>
        <v>0</v>
      </c>
      <c r="AF20" s="65"/>
      <c r="AG20" s="55"/>
      <c r="AH20" s="55">
        <f t="shared" si="3"/>
        <v>0</v>
      </c>
      <c r="AI20" s="55">
        <f t="shared" si="15"/>
        <v>0</v>
      </c>
      <c r="AJ20" s="66">
        <f t="shared" si="16"/>
        <v>0</v>
      </c>
      <c r="AK20" s="243"/>
      <c r="AL20" s="55"/>
      <c r="AM20" s="55">
        <f t="shared" si="4"/>
        <v>0</v>
      </c>
      <c r="AN20" s="180">
        <v>10</v>
      </c>
      <c r="AO20" s="55">
        <f t="shared" si="17"/>
        <v>0</v>
      </c>
      <c r="AP20" s="66">
        <f t="shared" si="18"/>
        <v>0</v>
      </c>
      <c r="AQ20" s="240"/>
      <c r="AR20" s="195">
        <v>20</v>
      </c>
      <c r="AS20" s="66">
        <f t="shared" si="21"/>
        <v>0</v>
      </c>
      <c r="AT20" s="172">
        <f t="shared" si="22"/>
        <v>0</v>
      </c>
      <c r="AU20" s="172">
        <f t="shared" si="23"/>
        <v>0</v>
      </c>
      <c r="AV20" s="189">
        <f t="shared" si="19"/>
        <v>0</v>
      </c>
      <c r="AW20" s="173">
        <f t="shared" si="24"/>
        <v>0</v>
      </c>
      <c r="AX20" s="55"/>
      <c r="AY20" s="165"/>
      <c r="AZ20" s="60"/>
      <c r="BA20" s="67"/>
    </row>
    <row r="21" spans="1:53" ht="18" customHeight="1" x14ac:dyDescent="0.25">
      <c r="A21" s="243"/>
      <c r="B21" s="186"/>
      <c r="C21" s="55" t="s">
        <v>75</v>
      </c>
      <c r="D21" s="55" t="s">
        <v>33</v>
      </c>
      <c r="E21" s="178">
        <v>43</v>
      </c>
      <c r="F21" s="179"/>
      <c r="G21" s="255"/>
      <c r="H21" s="55"/>
      <c r="I21" s="55">
        <f t="shared" si="0"/>
        <v>0</v>
      </c>
      <c r="J21" s="55"/>
      <c r="K21" s="66">
        <f t="shared" si="1"/>
        <v>0</v>
      </c>
      <c r="L21" s="243"/>
      <c r="M21" s="55"/>
      <c r="N21" s="55">
        <f t="shared" si="2"/>
        <v>0</v>
      </c>
      <c r="O21" s="55"/>
      <c r="P21" s="66">
        <f t="shared" si="6"/>
        <v>0</v>
      </c>
      <c r="Q21" s="243"/>
      <c r="R21" s="55"/>
      <c r="S21" s="55">
        <f t="shared" si="7"/>
        <v>0</v>
      </c>
      <c r="T21" s="55">
        <f t="shared" si="8"/>
        <v>0</v>
      </c>
      <c r="U21" s="66">
        <f t="shared" si="9"/>
        <v>0</v>
      </c>
      <c r="V21" s="246"/>
      <c r="W21" s="55"/>
      <c r="X21" s="55">
        <f t="shared" si="20"/>
        <v>0</v>
      </c>
      <c r="Y21" s="55">
        <f t="shared" si="10"/>
        <v>0</v>
      </c>
      <c r="Z21" s="66">
        <f t="shared" si="11"/>
        <v>0</v>
      </c>
      <c r="AA21" s="243"/>
      <c r="AB21" s="55"/>
      <c r="AC21" s="55">
        <f t="shared" si="12"/>
        <v>0</v>
      </c>
      <c r="AD21" s="55">
        <f t="shared" si="13"/>
        <v>0</v>
      </c>
      <c r="AE21" s="66">
        <f t="shared" si="14"/>
        <v>0</v>
      </c>
      <c r="AF21" s="65"/>
      <c r="AG21" s="55"/>
      <c r="AH21" s="55">
        <f t="shared" si="3"/>
        <v>0</v>
      </c>
      <c r="AI21" s="55">
        <f t="shared" si="15"/>
        <v>0</v>
      </c>
      <c r="AJ21" s="66">
        <f t="shared" si="16"/>
        <v>0</v>
      </c>
      <c r="AK21" s="243"/>
      <c r="AL21" s="55"/>
      <c r="AM21" s="55">
        <f t="shared" si="4"/>
        <v>0</v>
      </c>
      <c r="AN21" s="180">
        <v>10</v>
      </c>
      <c r="AO21" s="55">
        <f t="shared" si="17"/>
        <v>0</v>
      </c>
      <c r="AP21" s="66">
        <f t="shared" si="18"/>
        <v>0</v>
      </c>
      <c r="AQ21" s="240"/>
      <c r="AR21" s="195">
        <v>23</v>
      </c>
      <c r="AS21" s="66">
        <f t="shared" si="21"/>
        <v>0</v>
      </c>
      <c r="AT21" s="172">
        <f t="shared" si="22"/>
        <v>0</v>
      </c>
      <c r="AU21" s="172">
        <f t="shared" si="23"/>
        <v>0</v>
      </c>
      <c r="AV21" s="189">
        <f t="shared" si="19"/>
        <v>0</v>
      </c>
      <c r="AW21" s="173">
        <f t="shared" si="24"/>
        <v>0</v>
      </c>
      <c r="AX21" s="55"/>
      <c r="AY21" s="165"/>
      <c r="AZ21" s="60"/>
      <c r="BA21" s="67"/>
    </row>
    <row r="22" spans="1:53" ht="18" customHeight="1" x14ac:dyDescent="0.25">
      <c r="A22" s="243"/>
      <c r="B22" s="186"/>
      <c r="C22" s="55" t="s">
        <v>75</v>
      </c>
      <c r="D22" s="55" t="s">
        <v>33</v>
      </c>
      <c r="E22" s="178">
        <v>38</v>
      </c>
      <c r="F22" s="179"/>
      <c r="G22" s="255"/>
      <c r="H22" s="55"/>
      <c r="I22" s="55">
        <f t="shared" si="0"/>
        <v>0</v>
      </c>
      <c r="J22" s="55"/>
      <c r="K22" s="66">
        <f t="shared" si="1"/>
        <v>0</v>
      </c>
      <c r="L22" s="243"/>
      <c r="M22" s="55"/>
      <c r="N22" s="55">
        <f t="shared" si="2"/>
        <v>0</v>
      </c>
      <c r="O22" s="55"/>
      <c r="P22" s="66">
        <f t="shared" si="6"/>
        <v>0</v>
      </c>
      <c r="Q22" s="243"/>
      <c r="R22" s="55"/>
      <c r="S22" s="55">
        <f t="shared" si="7"/>
        <v>0</v>
      </c>
      <c r="T22" s="55">
        <f t="shared" si="8"/>
        <v>0</v>
      </c>
      <c r="U22" s="66">
        <f t="shared" si="9"/>
        <v>0</v>
      </c>
      <c r="V22" s="246"/>
      <c r="W22" s="55"/>
      <c r="X22" s="55">
        <f t="shared" si="20"/>
        <v>0</v>
      </c>
      <c r="Y22" s="55">
        <f t="shared" si="10"/>
        <v>0</v>
      </c>
      <c r="Z22" s="66">
        <f t="shared" si="11"/>
        <v>0</v>
      </c>
      <c r="AA22" s="243"/>
      <c r="AB22" s="55"/>
      <c r="AC22" s="55">
        <f t="shared" si="12"/>
        <v>0</v>
      </c>
      <c r="AD22" s="55">
        <f t="shared" si="13"/>
        <v>0</v>
      </c>
      <c r="AE22" s="66">
        <f t="shared" si="14"/>
        <v>0</v>
      </c>
      <c r="AF22" s="65"/>
      <c r="AG22" s="55"/>
      <c r="AH22" s="55">
        <f t="shared" si="3"/>
        <v>0</v>
      </c>
      <c r="AI22" s="55">
        <f t="shared" si="15"/>
        <v>0</v>
      </c>
      <c r="AJ22" s="66">
        <f t="shared" si="16"/>
        <v>0</v>
      </c>
      <c r="AK22" s="243"/>
      <c r="AL22" s="55"/>
      <c r="AM22" s="55">
        <f t="shared" si="4"/>
        <v>0</v>
      </c>
      <c r="AN22" s="180">
        <v>10</v>
      </c>
      <c r="AO22" s="55">
        <f t="shared" si="17"/>
        <v>0</v>
      </c>
      <c r="AP22" s="66">
        <f t="shared" si="18"/>
        <v>0</v>
      </c>
      <c r="AQ22" s="240"/>
      <c r="AR22" s="195">
        <v>13</v>
      </c>
      <c r="AS22" s="66">
        <f t="shared" si="21"/>
        <v>0</v>
      </c>
      <c r="AT22" s="172">
        <f t="shared" si="22"/>
        <v>0</v>
      </c>
      <c r="AU22" s="172">
        <f t="shared" si="23"/>
        <v>0</v>
      </c>
      <c r="AV22" s="189">
        <f t="shared" si="19"/>
        <v>0</v>
      </c>
      <c r="AW22" s="173">
        <f t="shared" si="24"/>
        <v>0</v>
      </c>
      <c r="AX22" s="55"/>
      <c r="AY22" s="165"/>
      <c r="AZ22" s="60"/>
      <c r="BA22" s="67"/>
    </row>
    <row r="23" spans="1:53" ht="18" customHeight="1" x14ac:dyDescent="0.25">
      <c r="A23" s="243"/>
      <c r="B23" s="186"/>
      <c r="C23" s="55" t="s">
        <v>75</v>
      </c>
      <c r="D23" s="55" t="s">
        <v>33</v>
      </c>
      <c r="E23" s="178">
        <v>38</v>
      </c>
      <c r="F23" s="179"/>
      <c r="G23" s="255"/>
      <c r="H23" s="55"/>
      <c r="I23" s="55">
        <f t="shared" si="0"/>
        <v>0</v>
      </c>
      <c r="J23" s="55"/>
      <c r="K23" s="66">
        <f t="shared" si="1"/>
        <v>0</v>
      </c>
      <c r="L23" s="243"/>
      <c r="M23" s="55"/>
      <c r="N23" s="55">
        <f t="shared" si="2"/>
        <v>0</v>
      </c>
      <c r="O23" s="55"/>
      <c r="P23" s="66">
        <f t="shared" si="6"/>
        <v>0</v>
      </c>
      <c r="Q23" s="243"/>
      <c r="R23" s="55"/>
      <c r="S23" s="55">
        <f t="shared" si="7"/>
        <v>0</v>
      </c>
      <c r="T23" s="55">
        <f t="shared" si="8"/>
        <v>0</v>
      </c>
      <c r="U23" s="66">
        <f t="shared" si="9"/>
        <v>0</v>
      </c>
      <c r="V23" s="246"/>
      <c r="W23" s="55"/>
      <c r="X23" s="55">
        <f t="shared" si="20"/>
        <v>0</v>
      </c>
      <c r="Y23" s="55">
        <f t="shared" si="10"/>
        <v>0</v>
      </c>
      <c r="Z23" s="66">
        <f t="shared" si="11"/>
        <v>0</v>
      </c>
      <c r="AA23" s="243"/>
      <c r="AB23" s="55"/>
      <c r="AC23" s="55">
        <f t="shared" si="12"/>
        <v>0</v>
      </c>
      <c r="AD23" s="55">
        <f t="shared" si="13"/>
        <v>0</v>
      </c>
      <c r="AE23" s="66">
        <f t="shared" si="14"/>
        <v>0</v>
      </c>
      <c r="AF23" s="65"/>
      <c r="AG23" s="55"/>
      <c r="AH23" s="55">
        <f t="shared" si="3"/>
        <v>0</v>
      </c>
      <c r="AI23" s="55">
        <f t="shared" si="15"/>
        <v>0</v>
      </c>
      <c r="AJ23" s="66">
        <f t="shared" si="16"/>
        <v>0</v>
      </c>
      <c r="AK23" s="243"/>
      <c r="AL23" s="55"/>
      <c r="AM23" s="55">
        <f t="shared" si="4"/>
        <v>0</v>
      </c>
      <c r="AN23" s="180">
        <v>10</v>
      </c>
      <c r="AO23" s="55">
        <f t="shared" si="17"/>
        <v>0</v>
      </c>
      <c r="AP23" s="66">
        <f t="shared" si="18"/>
        <v>0</v>
      </c>
      <c r="AQ23" s="240"/>
      <c r="AR23" s="195">
        <v>13</v>
      </c>
      <c r="AS23" s="66">
        <f t="shared" si="21"/>
        <v>0</v>
      </c>
      <c r="AT23" s="172">
        <f t="shared" si="22"/>
        <v>0</v>
      </c>
      <c r="AU23" s="172">
        <f t="shared" si="23"/>
        <v>0</v>
      </c>
      <c r="AV23" s="189">
        <f t="shared" si="19"/>
        <v>0</v>
      </c>
      <c r="AW23" s="173">
        <f t="shared" si="24"/>
        <v>0</v>
      </c>
      <c r="AX23" s="55"/>
      <c r="AY23" s="165"/>
      <c r="AZ23" s="60"/>
      <c r="BA23" s="67"/>
    </row>
    <row r="24" spans="1:53" ht="18" customHeight="1" x14ac:dyDescent="0.25">
      <c r="A24" s="243"/>
      <c r="B24" s="186"/>
      <c r="C24" s="55" t="s">
        <v>75</v>
      </c>
      <c r="D24" s="55" t="s">
        <v>33</v>
      </c>
      <c r="E24" s="178">
        <v>38</v>
      </c>
      <c r="F24" s="179"/>
      <c r="G24" s="255"/>
      <c r="H24" s="55"/>
      <c r="I24" s="55">
        <f t="shared" si="0"/>
        <v>0</v>
      </c>
      <c r="J24" s="55"/>
      <c r="K24" s="66">
        <f t="shared" si="1"/>
        <v>0</v>
      </c>
      <c r="L24" s="243"/>
      <c r="M24" s="55"/>
      <c r="N24" s="55">
        <f t="shared" si="2"/>
        <v>0</v>
      </c>
      <c r="O24" s="55"/>
      <c r="P24" s="66">
        <f t="shared" si="6"/>
        <v>0</v>
      </c>
      <c r="Q24" s="243"/>
      <c r="R24" s="55"/>
      <c r="S24" s="55">
        <f t="shared" si="7"/>
        <v>0</v>
      </c>
      <c r="T24" s="55">
        <f t="shared" si="8"/>
        <v>0</v>
      </c>
      <c r="U24" s="66">
        <f t="shared" si="9"/>
        <v>0</v>
      </c>
      <c r="V24" s="246"/>
      <c r="W24" s="55"/>
      <c r="X24" s="55">
        <f t="shared" si="20"/>
        <v>0</v>
      </c>
      <c r="Y24" s="55">
        <f t="shared" si="10"/>
        <v>0</v>
      </c>
      <c r="Z24" s="66">
        <f t="shared" si="11"/>
        <v>0</v>
      </c>
      <c r="AA24" s="243"/>
      <c r="AB24" s="55"/>
      <c r="AC24" s="55">
        <f t="shared" si="12"/>
        <v>0</v>
      </c>
      <c r="AD24" s="55">
        <f t="shared" si="13"/>
        <v>0</v>
      </c>
      <c r="AE24" s="66">
        <f t="shared" si="14"/>
        <v>0</v>
      </c>
      <c r="AF24" s="65"/>
      <c r="AG24" s="55"/>
      <c r="AH24" s="55">
        <f t="shared" si="3"/>
        <v>0</v>
      </c>
      <c r="AI24" s="55">
        <f t="shared" si="15"/>
        <v>0</v>
      </c>
      <c r="AJ24" s="66">
        <f t="shared" si="16"/>
        <v>0</v>
      </c>
      <c r="AK24" s="243"/>
      <c r="AL24" s="55"/>
      <c r="AM24" s="55">
        <f t="shared" si="4"/>
        <v>0</v>
      </c>
      <c r="AN24" s="180">
        <v>10</v>
      </c>
      <c r="AO24" s="55">
        <f t="shared" si="17"/>
        <v>0</v>
      </c>
      <c r="AP24" s="66">
        <f t="shared" si="18"/>
        <v>0</v>
      </c>
      <c r="AQ24" s="241"/>
      <c r="AR24" s="195">
        <v>13</v>
      </c>
      <c r="AS24" s="66">
        <f t="shared" si="21"/>
        <v>0</v>
      </c>
      <c r="AT24" s="172">
        <f t="shared" si="22"/>
        <v>0</v>
      </c>
      <c r="AU24" s="172">
        <f t="shared" si="23"/>
        <v>0</v>
      </c>
      <c r="AV24" s="189">
        <f t="shared" si="19"/>
        <v>0</v>
      </c>
      <c r="AW24" s="173">
        <f t="shared" si="24"/>
        <v>0</v>
      </c>
      <c r="AX24" s="55"/>
      <c r="AY24" s="165"/>
      <c r="AZ24" s="60"/>
      <c r="BA24" s="67"/>
    </row>
    <row r="25" spans="1:53" ht="18" customHeight="1" x14ac:dyDescent="0.25">
      <c r="A25" s="243"/>
      <c r="B25" s="186"/>
      <c r="C25" s="55" t="s">
        <v>27</v>
      </c>
      <c r="D25" s="55" t="s">
        <v>28</v>
      </c>
      <c r="E25" s="178">
        <v>43</v>
      </c>
      <c r="F25" s="179"/>
      <c r="G25" s="255"/>
      <c r="H25" s="55"/>
      <c r="I25" s="55">
        <f t="shared" si="0"/>
        <v>0</v>
      </c>
      <c r="J25" s="55"/>
      <c r="K25" s="66">
        <f t="shared" si="1"/>
        <v>0</v>
      </c>
      <c r="L25" s="243"/>
      <c r="M25" s="55"/>
      <c r="N25" s="55">
        <f t="shared" si="2"/>
        <v>0</v>
      </c>
      <c r="O25" s="55"/>
      <c r="P25" s="66">
        <f t="shared" si="6"/>
        <v>0</v>
      </c>
      <c r="Q25" s="243"/>
      <c r="R25" s="55"/>
      <c r="S25" s="55">
        <f t="shared" si="7"/>
        <v>0</v>
      </c>
      <c r="T25" s="55">
        <f t="shared" si="8"/>
        <v>0</v>
      </c>
      <c r="U25" s="66">
        <f t="shared" si="9"/>
        <v>0</v>
      </c>
      <c r="V25" s="246"/>
      <c r="W25" s="66"/>
      <c r="X25" s="55">
        <f t="shared" si="20"/>
        <v>0</v>
      </c>
      <c r="Y25" s="55">
        <f t="shared" si="10"/>
        <v>0</v>
      </c>
      <c r="Z25" s="66">
        <f t="shared" si="11"/>
        <v>0</v>
      </c>
      <c r="AA25" s="243"/>
      <c r="AB25" s="55"/>
      <c r="AC25" s="55">
        <f t="shared" si="12"/>
        <v>0</v>
      </c>
      <c r="AD25" s="55">
        <f t="shared" si="13"/>
        <v>0</v>
      </c>
      <c r="AE25" s="66">
        <f t="shared" si="14"/>
        <v>0</v>
      </c>
      <c r="AF25" s="65"/>
      <c r="AG25" s="55"/>
      <c r="AH25" s="55">
        <f>AG25*$AG$9</f>
        <v>0</v>
      </c>
      <c r="AI25" s="55">
        <f t="shared" si="15"/>
        <v>0</v>
      </c>
      <c r="AJ25" s="66">
        <f t="shared" si="16"/>
        <v>0</v>
      </c>
      <c r="AK25" s="243"/>
      <c r="AL25" s="55"/>
      <c r="AM25" s="55">
        <f t="shared" si="4"/>
        <v>0</v>
      </c>
      <c r="AN25" s="180">
        <v>10</v>
      </c>
      <c r="AO25" s="55">
        <f t="shared" si="17"/>
        <v>0</v>
      </c>
      <c r="AP25" s="66">
        <f t="shared" si="18"/>
        <v>0</v>
      </c>
      <c r="AQ25" s="56"/>
      <c r="AR25" s="195">
        <f t="shared" ref="AR25:AR39" si="25">BA25*1.15</f>
        <v>18.399999999999999</v>
      </c>
      <c r="AS25" s="66">
        <f t="shared" si="21"/>
        <v>0</v>
      </c>
      <c r="AT25" s="172">
        <f t="shared" si="22"/>
        <v>0</v>
      </c>
      <c r="AU25" s="172">
        <f t="shared" si="23"/>
        <v>0</v>
      </c>
      <c r="AV25" s="189">
        <f t="shared" si="19"/>
        <v>0</v>
      </c>
      <c r="AW25" s="173">
        <f t="shared" si="24"/>
        <v>0</v>
      </c>
      <c r="AX25" s="55"/>
      <c r="AY25" s="165"/>
      <c r="AZ25" s="60"/>
      <c r="BA25" s="68">
        <v>16</v>
      </c>
    </row>
    <row r="26" spans="1:53" ht="18" customHeight="1" x14ac:dyDescent="0.25">
      <c r="A26" s="243"/>
      <c r="B26" s="186"/>
      <c r="C26" s="55" t="s">
        <v>27</v>
      </c>
      <c r="D26" s="55" t="s">
        <v>28</v>
      </c>
      <c r="E26" s="178">
        <v>43</v>
      </c>
      <c r="F26" s="179"/>
      <c r="G26" s="255"/>
      <c r="H26" s="55"/>
      <c r="I26" s="55">
        <f t="shared" si="0"/>
        <v>0</v>
      </c>
      <c r="J26" s="55"/>
      <c r="K26" s="66">
        <f t="shared" si="1"/>
        <v>0</v>
      </c>
      <c r="L26" s="243"/>
      <c r="M26" s="55"/>
      <c r="N26" s="55">
        <f t="shared" si="2"/>
        <v>0</v>
      </c>
      <c r="O26" s="55"/>
      <c r="P26" s="66">
        <f>IFERROR(E26/$M$58,0)*M26</f>
        <v>0</v>
      </c>
      <c r="Q26" s="243"/>
      <c r="R26" s="55"/>
      <c r="S26" s="55">
        <f t="shared" si="7"/>
        <v>0</v>
      </c>
      <c r="T26" s="55">
        <f t="shared" si="8"/>
        <v>0</v>
      </c>
      <c r="U26" s="66">
        <f t="shared" si="9"/>
        <v>0</v>
      </c>
      <c r="V26" s="246"/>
      <c r="W26" s="66"/>
      <c r="X26" s="55">
        <f t="shared" si="20"/>
        <v>0</v>
      </c>
      <c r="Y26" s="55">
        <f t="shared" si="10"/>
        <v>0</v>
      </c>
      <c r="Z26" s="66">
        <f t="shared" si="11"/>
        <v>0</v>
      </c>
      <c r="AA26" s="243"/>
      <c r="AB26" s="55"/>
      <c r="AC26" s="55">
        <f t="shared" si="12"/>
        <v>0</v>
      </c>
      <c r="AD26" s="55">
        <f t="shared" si="13"/>
        <v>0</v>
      </c>
      <c r="AE26" s="66">
        <f t="shared" si="14"/>
        <v>0</v>
      </c>
      <c r="AF26" s="65"/>
      <c r="AG26" s="55"/>
      <c r="AH26" s="55">
        <f t="shared" si="3"/>
        <v>0</v>
      </c>
      <c r="AI26" s="55">
        <f t="shared" si="15"/>
        <v>0</v>
      </c>
      <c r="AJ26" s="66">
        <f t="shared" si="16"/>
        <v>0</v>
      </c>
      <c r="AK26" s="243"/>
      <c r="AL26" s="55"/>
      <c r="AM26" s="55">
        <f t="shared" si="4"/>
        <v>0</v>
      </c>
      <c r="AN26" s="180">
        <v>10</v>
      </c>
      <c r="AO26" s="55">
        <f t="shared" si="17"/>
        <v>0</v>
      </c>
      <c r="AP26" s="66">
        <f t="shared" si="18"/>
        <v>0</v>
      </c>
      <c r="AQ26" s="56"/>
      <c r="AR26" s="195">
        <f t="shared" si="25"/>
        <v>23</v>
      </c>
      <c r="AS26" s="66">
        <f t="shared" si="21"/>
        <v>0</v>
      </c>
      <c r="AT26" s="172">
        <f t="shared" si="22"/>
        <v>0</v>
      </c>
      <c r="AU26" s="172">
        <f t="shared" si="23"/>
        <v>0</v>
      </c>
      <c r="AV26" s="189">
        <f t="shared" si="19"/>
        <v>0</v>
      </c>
      <c r="AW26" s="173">
        <f t="shared" si="24"/>
        <v>0</v>
      </c>
      <c r="AX26" s="55"/>
      <c r="AY26" s="165"/>
      <c r="AZ26" s="60"/>
      <c r="BA26" s="68">
        <v>20</v>
      </c>
    </row>
    <row r="27" spans="1:53" ht="18" customHeight="1" x14ac:dyDescent="0.25">
      <c r="A27" s="243"/>
      <c r="B27" s="186"/>
      <c r="C27" s="55" t="s">
        <v>27</v>
      </c>
      <c r="D27" s="55" t="s">
        <v>28</v>
      </c>
      <c r="E27" s="178">
        <v>43</v>
      </c>
      <c r="F27" s="179"/>
      <c r="G27" s="255"/>
      <c r="H27" s="55"/>
      <c r="I27" s="55">
        <f t="shared" si="0"/>
        <v>0</v>
      </c>
      <c r="J27" s="55"/>
      <c r="K27" s="66">
        <f t="shared" si="1"/>
        <v>0</v>
      </c>
      <c r="L27" s="243"/>
      <c r="M27" s="55"/>
      <c r="N27" s="55">
        <f t="shared" si="2"/>
        <v>0</v>
      </c>
      <c r="O27" s="55"/>
      <c r="P27" s="66">
        <f t="shared" ref="P27:P56" si="26">IFERROR(E27/$M$58,0)*M27</f>
        <v>0</v>
      </c>
      <c r="Q27" s="243"/>
      <c r="R27" s="55"/>
      <c r="S27" s="55">
        <f t="shared" si="7"/>
        <v>0</v>
      </c>
      <c r="T27" s="55">
        <f t="shared" si="8"/>
        <v>0</v>
      </c>
      <c r="U27" s="66">
        <f t="shared" si="9"/>
        <v>0</v>
      </c>
      <c r="V27" s="246"/>
      <c r="W27" s="66"/>
      <c r="X27" s="55">
        <f t="shared" si="20"/>
        <v>0</v>
      </c>
      <c r="Y27" s="55">
        <f t="shared" si="10"/>
        <v>0</v>
      </c>
      <c r="Z27" s="66">
        <f t="shared" si="11"/>
        <v>0</v>
      </c>
      <c r="AA27" s="243"/>
      <c r="AB27" s="55"/>
      <c r="AC27" s="55">
        <f t="shared" si="12"/>
        <v>0</v>
      </c>
      <c r="AD27" s="55">
        <f t="shared" si="13"/>
        <v>0</v>
      </c>
      <c r="AE27" s="66">
        <f t="shared" si="14"/>
        <v>0</v>
      </c>
      <c r="AF27" s="65"/>
      <c r="AG27" s="55"/>
      <c r="AH27" s="55">
        <f t="shared" si="3"/>
        <v>0</v>
      </c>
      <c r="AI27" s="55">
        <f t="shared" si="15"/>
        <v>0</v>
      </c>
      <c r="AJ27" s="66">
        <f t="shared" si="16"/>
        <v>0</v>
      </c>
      <c r="AK27" s="243"/>
      <c r="AL27" s="55"/>
      <c r="AM27" s="55">
        <f t="shared" si="4"/>
        <v>0</v>
      </c>
      <c r="AN27" s="180">
        <v>10</v>
      </c>
      <c r="AO27" s="55">
        <f t="shared" si="17"/>
        <v>0</v>
      </c>
      <c r="AP27" s="66">
        <f t="shared" si="18"/>
        <v>0</v>
      </c>
      <c r="AQ27" s="56"/>
      <c r="AR27" s="195">
        <f t="shared" si="25"/>
        <v>23</v>
      </c>
      <c r="AS27" s="66">
        <f t="shared" si="21"/>
        <v>0</v>
      </c>
      <c r="AT27" s="172">
        <f t="shared" si="22"/>
        <v>0</v>
      </c>
      <c r="AU27" s="172">
        <f t="shared" si="23"/>
        <v>0</v>
      </c>
      <c r="AV27" s="189">
        <f t="shared" si="19"/>
        <v>0</v>
      </c>
      <c r="AW27" s="173">
        <f t="shared" si="24"/>
        <v>0</v>
      </c>
      <c r="AX27" s="55"/>
      <c r="AY27" s="165"/>
      <c r="AZ27" s="60"/>
      <c r="BA27" s="68">
        <v>20</v>
      </c>
    </row>
    <row r="28" spans="1:53" ht="18" customHeight="1" x14ac:dyDescent="0.25">
      <c r="A28" s="243"/>
      <c r="B28" s="186"/>
      <c r="C28" s="55" t="s">
        <v>27</v>
      </c>
      <c r="D28" s="55" t="s">
        <v>28</v>
      </c>
      <c r="E28" s="178">
        <v>43</v>
      </c>
      <c r="F28" s="179"/>
      <c r="G28" s="255"/>
      <c r="H28" s="55"/>
      <c r="I28" s="55">
        <f t="shared" si="0"/>
        <v>0</v>
      </c>
      <c r="J28" s="55"/>
      <c r="K28" s="66">
        <f t="shared" si="1"/>
        <v>0</v>
      </c>
      <c r="L28" s="243"/>
      <c r="M28" s="55"/>
      <c r="N28" s="55">
        <f t="shared" si="2"/>
        <v>0</v>
      </c>
      <c r="O28" s="55"/>
      <c r="P28" s="66">
        <f t="shared" si="26"/>
        <v>0</v>
      </c>
      <c r="Q28" s="243"/>
      <c r="R28" s="55"/>
      <c r="S28" s="55">
        <f t="shared" si="7"/>
        <v>0</v>
      </c>
      <c r="T28" s="55">
        <f t="shared" si="8"/>
        <v>0</v>
      </c>
      <c r="U28" s="66">
        <f t="shared" si="9"/>
        <v>0</v>
      </c>
      <c r="V28" s="246"/>
      <c r="W28" s="66"/>
      <c r="X28" s="55">
        <f t="shared" si="20"/>
        <v>0</v>
      </c>
      <c r="Y28" s="55">
        <f t="shared" si="10"/>
        <v>0</v>
      </c>
      <c r="Z28" s="66">
        <f t="shared" si="11"/>
        <v>0</v>
      </c>
      <c r="AA28" s="243"/>
      <c r="AB28" s="55"/>
      <c r="AC28" s="55">
        <f t="shared" si="12"/>
        <v>0</v>
      </c>
      <c r="AD28" s="55">
        <f t="shared" si="13"/>
        <v>0</v>
      </c>
      <c r="AE28" s="66">
        <f t="shared" si="14"/>
        <v>0</v>
      </c>
      <c r="AF28" s="65"/>
      <c r="AG28" s="55"/>
      <c r="AH28" s="55">
        <f t="shared" si="3"/>
        <v>0</v>
      </c>
      <c r="AI28" s="55">
        <f t="shared" si="15"/>
        <v>0</v>
      </c>
      <c r="AJ28" s="66">
        <f t="shared" si="16"/>
        <v>0</v>
      </c>
      <c r="AK28" s="243"/>
      <c r="AL28" s="55"/>
      <c r="AM28" s="55">
        <f t="shared" si="4"/>
        <v>0</v>
      </c>
      <c r="AN28" s="180">
        <v>10</v>
      </c>
      <c r="AO28" s="55">
        <f t="shared" si="17"/>
        <v>0</v>
      </c>
      <c r="AP28" s="66">
        <f t="shared" si="18"/>
        <v>0</v>
      </c>
      <c r="AQ28" s="56"/>
      <c r="AR28" s="195">
        <f t="shared" si="25"/>
        <v>23</v>
      </c>
      <c r="AS28" s="66">
        <f t="shared" si="21"/>
        <v>0</v>
      </c>
      <c r="AT28" s="172">
        <f t="shared" si="22"/>
        <v>0</v>
      </c>
      <c r="AU28" s="172">
        <f t="shared" si="23"/>
        <v>0</v>
      </c>
      <c r="AV28" s="189">
        <f t="shared" si="19"/>
        <v>0</v>
      </c>
      <c r="AW28" s="173">
        <f t="shared" si="24"/>
        <v>0</v>
      </c>
      <c r="AX28" s="55"/>
      <c r="AY28" s="165"/>
      <c r="AZ28" s="60"/>
      <c r="BA28" s="68">
        <v>20</v>
      </c>
    </row>
    <row r="29" spans="1:53" ht="18" customHeight="1" x14ac:dyDescent="0.25">
      <c r="A29" s="243"/>
      <c r="B29" s="186"/>
      <c r="C29" s="55" t="s">
        <v>27</v>
      </c>
      <c r="D29" s="55" t="s">
        <v>28</v>
      </c>
      <c r="E29" s="178">
        <v>43</v>
      </c>
      <c r="F29" s="179"/>
      <c r="G29" s="255"/>
      <c r="H29" s="55"/>
      <c r="I29" s="55">
        <f t="shared" si="0"/>
        <v>0</v>
      </c>
      <c r="J29" s="55"/>
      <c r="K29" s="66">
        <f t="shared" si="1"/>
        <v>0</v>
      </c>
      <c r="L29" s="243"/>
      <c r="M29" s="55"/>
      <c r="N29" s="55">
        <f t="shared" si="2"/>
        <v>0</v>
      </c>
      <c r="O29" s="55"/>
      <c r="P29" s="66">
        <f t="shared" si="26"/>
        <v>0</v>
      </c>
      <c r="Q29" s="243"/>
      <c r="R29" s="55"/>
      <c r="S29" s="55">
        <f t="shared" si="7"/>
        <v>0</v>
      </c>
      <c r="T29" s="55">
        <f t="shared" si="8"/>
        <v>0</v>
      </c>
      <c r="U29" s="66">
        <f t="shared" si="9"/>
        <v>0</v>
      </c>
      <c r="V29" s="246"/>
      <c r="W29" s="66"/>
      <c r="X29" s="55">
        <f t="shared" si="20"/>
        <v>0</v>
      </c>
      <c r="Y29" s="55">
        <f t="shared" si="10"/>
        <v>0</v>
      </c>
      <c r="Z29" s="66">
        <f t="shared" si="11"/>
        <v>0</v>
      </c>
      <c r="AA29" s="243"/>
      <c r="AB29" s="55"/>
      <c r="AC29" s="55">
        <f t="shared" si="12"/>
        <v>0</v>
      </c>
      <c r="AD29" s="55">
        <f t="shared" si="13"/>
        <v>0</v>
      </c>
      <c r="AE29" s="66">
        <f t="shared" si="14"/>
        <v>0</v>
      </c>
      <c r="AF29" s="65"/>
      <c r="AG29" s="55"/>
      <c r="AH29" s="55">
        <f t="shared" si="3"/>
        <v>0</v>
      </c>
      <c r="AI29" s="55">
        <f t="shared" si="15"/>
        <v>0</v>
      </c>
      <c r="AJ29" s="66">
        <f t="shared" si="16"/>
        <v>0</v>
      </c>
      <c r="AK29" s="243"/>
      <c r="AL29" s="55"/>
      <c r="AM29" s="55">
        <f t="shared" si="4"/>
        <v>0</v>
      </c>
      <c r="AN29" s="180">
        <v>10</v>
      </c>
      <c r="AO29" s="55">
        <f t="shared" si="17"/>
        <v>0</v>
      </c>
      <c r="AP29" s="66">
        <f t="shared" si="18"/>
        <v>0</v>
      </c>
      <c r="AQ29" s="56"/>
      <c r="AR29" s="195">
        <v>19</v>
      </c>
      <c r="AS29" s="66">
        <f t="shared" si="21"/>
        <v>0</v>
      </c>
      <c r="AT29" s="172">
        <f t="shared" si="22"/>
        <v>0</v>
      </c>
      <c r="AU29" s="172">
        <f t="shared" si="23"/>
        <v>0</v>
      </c>
      <c r="AV29" s="189">
        <f t="shared" si="19"/>
        <v>0</v>
      </c>
      <c r="AW29" s="173">
        <f t="shared" si="24"/>
        <v>0</v>
      </c>
      <c r="AX29" s="55"/>
      <c r="AY29" s="165"/>
      <c r="AZ29" s="60"/>
      <c r="BA29" s="68">
        <v>18</v>
      </c>
    </row>
    <row r="30" spans="1:53" ht="18" customHeight="1" x14ac:dyDescent="0.25">
      <c r="A30" s="243"/>
      <c r="B30" s="186"/>
      <c r="C30" s="55" t="s">
        <v>27</v>
      </c>
      <c r="D30" s="55" t="s">
        <v>28</v>
      </c>
      <c r="E30" s="178">
        <v>43</v>
      </c>
      <c r="F30" s="179"/>
      <c r="G30" s="255"/>
      <c r="H30" s="55"/>
      <c r="I30" s="55">
        <f t="shared" si="0"/>
        <v>0</v>
      </c>
      <c r="J30" s="55"/>
      <c r="K30" s="66">
        <f t="shared" si="1"/>
        <v>0</v>
      </c>
      <c r="L30" s="243"/>
      <c r="M30" s="55"/>
      <c r="N30" s="55">
        <f t="shared" si="2"/>
        <v>0</v>
      </c>
      <c r="O30" s="55"/>
      <c r="P30" s="66">
        <f t="shared" si="26"/>
        <v>0</v>
      </c>
      <c r="Q30" s="243"/>
      <c r="R30" s="55"/>
      <c r="S30" s="55">
        <f t="shared" si="7"/>
        <v>0</v>
      </c>
      <c r="T30" s="55">
        <f t="shared" si="8"/>
        <v>0</v>
      </c>
      <c r="U30" s="66">
        <f t="shared" si="9"/>
        <v>0</v>
      </c>
      <c r="V30" s="246"/>
      <c r="W30" s="66"/>
      <c r="X30" s="55">
        <f t="shared" si="20"/>
        <v>0</v>
      </c>
      <c r="Y30" s="55">
        <f t="shared" si="10"/>
        <v>0</v>
      </c>
      <c r="Z30" s="66">
        <f t="shared" si="11"/>
        <v>0</v>
      </c>
      <c r="AA30" s="243"/>
      <c r="AB30" s="55"/>
      <c r="AC30" s="55">
        <f t="shared" si="12"/>
        <v>0</v>
      </c>
      <c r="AD30" s="55">
        <f t="shared" si="13"/>
        <v>0</v>
      </c>
      <c r="AE30" s="66">
        <f t="shared" si="14"/>
        <v>0</v>
      </c>
      <c r="AF30" s="65"/>
      <c r="AG30" s="55"/>
      <c r="AH30" s="55">
        <f t="shared" si="3"/>
        <v>0</v>
      </c>
      <c r="AI30" s="55">
        <f t="shared" si="15"/>
        <v>0</v>
      </c>
      <c r="AJ30" s="66">
        <f t="shared" si="16"/>
        <v>0</v>
      </c>
      <c r="AK30" s="243"/>
      <c r="AL30" s="55"/>
      <c r="AM30" s="55">
        <f t="shared" si="4"/>
        <v>0</v>
      </c>
      <c r="AN30" s="180">
        <v>10</v>
      </c>
      <c r="AO30" s="55">
        <f t="shared" si="17"/>
        <v>0</v>
      </c>
      <c r="AP30" s="66">
        <f t="shared" si="18"/>
        <v>0</v>
      </c>
      <c r="AQ30" s="56"/>
      <c r="AR30" s="195">
        <f t="shared" si="25"/>
        <v>13.799999999999999</v>
      </c>
      <c r="AS30" s="66">
        <f t="shared" si="21"/>
        <v>0</v>
      </c>
      <c r="AT30" s="172">
        <f t="shared" si="22"/>
        <v>0</v>
      </c>
      <c r="AU30" s="172">
        <f t="shared" si="23"/>
        <v>0</v>
      </c>
      <c r="AV30" s="189">
        <f t="shared" si="19"/>
        <v>0</v>
      </c>
      <c r="AW30" s="173">
        <f t="shared" si="24"/>
        <v>0</v>
      </c>
      <c r="AX30" s="55"/>
      <c r="AY30" s="165"/>
      <c r="AZ30" s="60"/>
      <c r="BA30" s="68">
        <v>12</v>
      </c>
    </row>
    <row r="31" spans="1:53" ht="18" customHeight="1" x14ac:dyDescent="0.25">
      <c r="A31" s="243"/>
      <c r="B31" s="186"/>
      <c r="C31" s="55" t="s">
        <v>27</v>
      </c>
      <c r="D31" s="55" t="s">
        <v>28</v>
      </c>
      <c r="E31" s="178">
        <v>43</v>
      </c>
      <c r="F31" s="179"/>
      <c r="G31" s="255"/>
      <c r="H31" s="55"/>
      <c r="I31" s="55">
        <f t="shared" si="0"/>
        <v>0</v>
      </c>
      <c r="J31" s="55"/>
      <c r="K31" s="66">
        <f t="shared" si="1"/>
        <v>0</v>
      </c>
      <c r="L31" s="243"/>
      <c r="M31" s="55"/>
      <c r="N31" s="55">
        <f t="shared" si="2"/>
        <v>0</v>
      </c>
      <c r="O31" s="55"/>
      <c r="P31" s="66">
        <f t="shared" si="26"/>
        <v>0</v>
      </c>
      <c r="Q31" s="243"/>
      <c r="R31" s="55"/>
      <c r="S31" s="55">
        <f t="shared" si="7"/>
        <v>0</v>
      </c>
      <c r="T31" s="55">
        <f t="shared" si="8"/>
        <v>0</v>
      </c>
      <c r="U31" s="66">
        <f t="shared" si="9"/>
        <v>0</v>
      </c>
      <c r="V31" s="246"/>
      <c r="W31" s="66"/>
      <c r="X31" s="55">
        <f t="shared" si="20"/>
        <v>0</v>
      </c>
      <c r="Y31" s="55">
        <f t="shared" si="10"/>
        <v>0</v>
      </c>
      <c r="Z31" s="66">
        <f t="shared" si="11"/>
        <v>0</v>
      </c>
      <c r="AA31" s="243"/>
      <c r="AB31" s="55"/>
      <c r="AC31" s="55">
        <f t="shared" si="12"/>
        <v>0</v>
      </c>
      <c r="AD31" s="55">
        <f t="shared" si="13"/>
        <v>0</v>
      </c>
      <c r="AE31" s="66">
        <f t="shared" si="14"/>
        <v>0</v>
      </c>
      <c r="AF31" s="65"/>
      <c r="AG31" s="55"/>
      <c r="AH31" s="55">
        <f t="shared" si="3"/>
        <v>0</v>
      </c>
      <c r="AI31" s="55">
        <f t="shared" si="15"/>
        <v>0</v>
      </c>
      <c r="AJ31" s="66">
        <f t="shared" si="16"/>
        <v>0</v>
      </c>
      <c r="AK31" s="243"/>
      <c r="AL31" s="55"/>
      <c r="AM31" s="55">
        <f t="shared" si="4"/>
        <v>0</v>
      </c>
      <c r="AN31" s="180">
        <v>10</v>
      </c>
      <c r="AO31" s="55">
        <f t="shared" si="17"/>
        <v>0</v>
      </c>
      <c r="AP31" s="66">
        <f t="shared" si="18"/>
        <v>0</v>
      </c>
      <c r="AQ31" s="56"/>
      <c r="AR31" s="195">
        <f t="shared" si="25"/>
        <v>13.799999999999999</v>
      </c>
      <c r="AS31" s="66">
        <f t="shared" si="21"/>
        <v>0</v>
      </c>
      <c r="AT31" s="172">
        <f t="shared" si="22"/>
        <v>0</v>
      </c>
      <c r="AU31" s="172">
        <f t="shared" si="23"/>
        <v>0</v>
      </c>
      <c r="AV31" s="189">
        <f t="shared" si="19"/>
        <v>0</v>
      </c>
      <c r="AW31" s="173">
        <f t="shared" si="24"/>
        <v>0</v>
      </c>
      <c r="AX31" s="55"/>
      <c r="AY31" s="165"/>
      <c r="AZ31" s="60"/>
      <c r="BA31" s="68">
        <v>12</v>
      </c>
    </row>
    <row r="32" spans="1:53" ht="18" customHeight="1" x14ac:dyDescent="0.25">
      <c r="A32" s="243"/>
      <c r="B32" s="186"/>
      <c r="C32" s="55" t="s">
        <v>27</v>
      </c>
      <c r="D32" s="55" t="s">
        <v>28</v>
      </c>
      <c r="E32" s="178">
        <v>43</v>
      </c>
      <c r="F32" s="179"/>
      <c r="G32" s="255"/>
      <c r="H32" s="55"/>
      <c r="I32" s="55">
        <f t="shared" si="0"/>
        <v>0</v>
      </c>
      <c r="J32" s="55"/>
      <c r="K32" s="66">
        <f t="shared" si="1"/>
        <v>0</v>
      </c>
      <c r="L32" s="243"/>
      <c r="M32" s="55"/>
      <c r="N32" s="55">
        <f t="shared" si="2"/>
        <v>0</v>
      </c>
      <c r="O32" s="55"/>
      <c r="P32" s="66">
        <f t="shared" si="26"/>
        <v>0</v>
      </c>
      <c r="Q32" s="243"/>
      <c r="R32" s="55"/>
      <c r="S32" s="55">
        <f t="shared" si="7"/>
        <v>0</v>
      </c>
      <c r="T32" s="55">
        <f t="shared" si="8"/>
        <v>0</v>
      </c>
      <c r="U32" s="66">
        <f t="shared" si="9"/>
        <v>0</v>
      </c>
      <c r="V32" s="246"/>
      <c r="W32" s="66"/>
      <c r="X32" s="55">
        <f t="shared" si="20"/>
        <v>0</v>
      </c>
      <c r="Y32" s="55">
        <f t="shared" si="10"/>
        <v>0</v>
      </c>
      <c r="Z32" s="66">
        <f t="shared" si="11"/>
        <v>0</v>
      </c>
      <c r="AA32" s="243"/>
      <c r="AB32" s="55"/>
      <c r="AC32" s="55">
        <f t="shared" si="12"/>
        <v>0</v>
      </c>
      <c r="AD32" s="55">
        <f t="shared" si="13"/>
        <v>0</v>
      </c>
      <c r="AE32" s="66">
        <f t="shared" si="14"/>
        <v>0</v>
      </c>
      <c r="AF32" s="65"/>
      <c r="AG32" s="55"/>
      <c r="AH32" s="55">
        <f t="shared" si="3"/>
        <v>0</v>
      </c>
      <c r="AI32" s="55">
        <f t="shared" si="15"/>
        <v>0</v>
      </c>
      <c r="AJ32" s="66">
        <f t="shared" si="16"/>
        <v>0</v>
      </c>
      <c r="AK32" s="243"/>
      <c r="AL32" s="55"/>
      <c r="AM32" s="55">
        <f t="shared" si="4"/>
        <v>0</v>
      </c>
      <c r="AN32" s="180">
        <v>10</v>
      </c>
      <c r="AO32" s="55">
        <f t="shared" si="17"/>
        <v>0</v>
      </c>
      <c r="AP32" s="66">
        <f t="shared" si="18"/>
        <v>0</v>
      </c>
      <c r="AQ32" s="56"/>
      <c r="AR32" s="195">
        <f t="shared" si="25"/>
        <v>17.25</v>
      </c>
      <c r="AS32" s="66">
        <f t="shared" si="21"/>
        <v>0</v>
      </c>
      <c r="AT32" s="172">
        <f t="shared" si="22"/>
        <v>0</v>
      </c>
      <c r="AU32" s="172">
        <f t="shared" si="23"/>
        <v>0</v>
      </c>
      <c r="AV32" s="189">
        <f t="shared" si="19"/>
        <v>0</v>
      </c>
      <c r="AW32" s="173">
        <f t="shared" si="24"/>
        <v>0</v>
      </c>
      <c r="AX32" s="55"/>
      <c r="AY32" s="165"/>
      <c r="AZ32" s="60"/>
      <c r="BA32" s="68">
        <v>15</v>
      </c>
    </row>
    <row r="33" spans="1:53" ht="18" customHeight="1" x14ac:dyDescent="0.25">
      <c r="A33" s="243"/>
      <c r="B33" s="186"/>
      <c r="C33" s="55" t="s">
        <v>27</v>
      </c>
      <c r="D33" s="55" t="s">
        <v>28</v>
      </c>
      <c r="E33" s="178">
        <v>43</v>
      </c>
      <c r="F33" s="179"/>
      <c r="G33" s="255"/>
      <c r="H33" s="55"/>
      <c r="I33" s="55">
        <f t="shared" si="0"/>
        <v>0</v>
      </c>
      <c r="J33" s="55"/>
      <c r="K33" s="66">
        <f t="shared" si="1"/>
        <v>0</v>
      </c>
      <c r="L33" s="243"/>
      <c r="M33" s="55"/>
      <c r="N33" s="55">
        <f t="shared" si="2"/>
        <v>0</v>
      </c>
      <c r="O33" s="55"/>
      <c r="P33" s="66">
        <f t="shared" si="26"/>
        <v>0</v>
      </c>
      <c r="Q33" s="243"/>
      <c r="R33" s="55"/>
      <c r="S33" s="55">
        <f t="shared" si="7"/>
        <v>0</v>
      </c>
      <c r="T33" s="55">
        <f t="shared" si="8"/>
        <v>0</v>
      </c>
      <c r="U33" s="66">
        <f t="shared" si="9"/>
        <v>0</v>
      </c>
      <c r="V33" s="246"/>
      <c r="W33" s="66"/>
      <c r="X33" s="55">
        <f t="shared" si="20"/>
        <v>0</v>
      </c>
      <c r="Y33" s="55">
        <f t="shared" si="10"/>
        <v>0</v>
      </c>
      <c r="Z33" s="66">
        <f t="shared" si="11"/>
        <v>0</v>
      </c>
      <c r="AA33" s="243"/>
      <c r="AB33" s="55"/>
      <c r="AC33" s="55">
        <f t="shared" si="12"/>
        <v>0</v>
      </c>
      <c r="AD33" s="55">
        <f t="shared" si="13"/>
        <v>0</v>
      </c>
      <c r="AE33" s="66">
        <f t="shared" si="14"/>
        <v>0</v>
      </c>
      <c r="AF33" s="65"/>
      <c r="AG33" s="55"/>
      <c r="AH33" s="55">
        <f t="shared" si="3"/>
        <v>0</v>
      </c>
      <c r="AI33" s="55">
        <f t="shared" si="15"/>
        <v>0</v>
      </c>
      <c r="AJ33" s="66">
        <f t="shared" si="16"/>
        <v>0</v>
      </c>
      <c r="AK33" s="243"/>
      <c r="AL33" s="55"/>
      <c r="AM33" s="55">
        <f t="shared" si="4"/>
        <v>0</v>
      </c>
      <c r="AN33" s="180">
        <v>10</v>
      </c>
      <c r="AO33" s="55">
        <f t="shared" si="17"/>
        <v>0</v>
      </c>
      <c r="AP33" s="66">
        <f t="shared" si="18"/>
        <v>0</v>
      </c>
      <c r="AQ33" s="56"/>
      <c r="AR33" s="195">
        <f t="shared" si="25"/>
        <v>23</v>
      </c>
      <c r="AS33" s="66">
        <f t="shared" si="21"/>
        <v>0</v>
      </c>
      <c r="AT33" s="172">
        <f t="shared" si="22"/>
        <v>0</v>
      </c>
      <c r="AU33" s="172">
        <f t="shared" si="23"/>
        <v>0</v>
      </c>
      <c r="AV33" s="189">
        <f t="shared" si="19"/>
        <v>0</v>
      </c>
      <c r="AW33" s="173">
        <f t="shared" si="24"/>
        <v>0</v>
      </c>
      <c r="AX33" s="55"/>
      <c r="AY33" s="165"/>
      <c r="AZ33" s="60"/>
      <c r="BA33" s="68">
        <v>20</v>
      </c>
    </row>
    <row r="34" spans="1:53" ht="18" customHeight="1" x14ac:dyDescent="0.25">
      <c r="A34" s="243"/>
      <c r="B34" s="186"/>
      <c r="C34" s="55" t="s">
        <v>27</v>
      </c>
      <c r="D34" s="55" t="s">
        <v>28</v>
      </c>
      <c r="E34" s="178">
        <v>43</v>
      </c>
      <c r="F34" s="179"/>
      <c r="G34" s="255"/>
      <c r="H34" s="55"/>
      <c r="I34" s="55">
        <f t="shared" si="0"/>
        <v>0</v>
      </c>
      <c r="J34" s="55"/>
      <c r="K34" s="66">
        <f t="shared" si="1"/>
        <v>0</v>
      </c>
      <c r="L34" s="243"/>
      <c r="M34" s="55"/>
      <c r="N34" s="55">
        <f t="shared" si="2"/>
        <v>0</v>
      </c>
      <c r="O34" s="55"/>
      <c r="P34" s="66">
        <f t="shared" si="26"/>
        <v>0</v>
      </c>
      <c r="Q34" s="243"/>
      <c r="R34" s="55"/>
      <c r="S34" s="55">
        <f t="shared" si="7"/>
        <v>0</v>
      </c>
      <c r="T34" s="55">
        <f t="shared" si="8"/>
        <v>0</v>
      </c>
      <c r="U34" s="66">
        <f t="shared" si="9"/>
        <v>0</v>
      </c>
      <c r="V34" s="246"/>
      <c r="W34" s="66"/>
      <c r="X34" s="55">
        <f t="shared" si="20"/>
        <v>0</v>
      </c>
      <c r="Y34" s="55">
        <f t="shared" si="10"/>
        <v>0</v>
      </c>
      <c r="Z34" s="66">
        <f t="shared" si="11"/>
        <v>0</v>
      </c>
      <c r="AA34" s="243"/>
      <c r="AB34" s="55"/>
      <c r="AC34" s="55">
        <f t="shared" si="12"/>
        <v>0</v>
      </c>
      <c r="AD34" s="55">
        <f t="shared" si="13"/>
        <v>0</v>
      </c>
      <c r="AE34" s="66">
        <f t="shared" si="14"/>
        <v>0</v>
      </c>
      <c r="AF34" s="65"/>
      <c r="AG34" s="55"/>
      <c r="AH34" s="55">
        <f t="shared" si="3"/>
        <v>0</v>
      </c>
      <c r="AI34" s="55">
        <f t="shared" si="15"/>
        <v>0</v>
      </c>
      <c r="AJ34" s="66">
        <f t="shared" si="16"/>
        <v>0</v>
      </c>
      <c r="AK34" s="243"/>
      <c r="AL34" s="55"/>
      <c r="AM34" s="55">
        <f t="shared" si="4"/>
        <v>0</v>
      </c>
      <c r="AN34" s="180">
        <v>10</v>
      </c>
      <c r="AO34" s="55">
        <f t="shared" si="17"/>
        <v>0</v>
      </c>
      <c r="AP34" s="66">
        <f t="shared" si="18"/>
        <v>0</v>
      </c>
      <c r="AQ34" s="56"/>
      <c r="AR34" s="195">
        <f t="shared" si="25"/>
        <v>23</v>
      </c>
      <c r="AS34" s="66">
        <f t="shared" si="21"/>
        <v>0</v>
      </c>
      <c r="AT34" s="172">
        <f t="shared" si="22"/>
        <v>0</v>
      </c>
      <c r="AU34" s="172">
        <f t="shared" si="23"/>
        <v>0</v>
      </c>
      <c r="AV34" s="189">
        <f t="shared" si="19"/>
        <v>0</v>
      </c>
      <c r="AW34" s="173">
        <f>F34-AV34</f>
        <v>0</v>
      </c>
      <c r="AX34" s="55"/>
      <c r="AY34" s="165"/>
      <c r="AZ34" s="60"/>
      <c r="BA34" s="68">
        <v>20</v>
      </c>
    </row>
    <row r="35" spans="1:53" ht="18" customHeight="1" x14ac:dyDescent="0.25">
      <c r="A35" s="243"/>
      <c r="B35" s="186"/>
      <c r="C35" s="55" t="s">
        <v>27</v>
      </c>
      <c r="D35" s="55" t="s">
        <v>28</v>
      </c>
      <c r="E35" s="178">
        <v>43</v>
      </c>
      <c r="F35" s="179"/>
      <c r="G35" s="255"/>
      <c r="H35" s="55"/>
      <c r="I35" s="55">
        <f t="shared" si="0"/>
        <v>0</v>
      </c>
      <c r="J35" s="55"/>
      <c r="K35" s="66">
        <f t="shared" si="1"/>
        <v>0</v>
      </c>
      <c r="L35" s="243"/>
      <c r="M35" s="55"/>
      <c r="N35" s="55">
        <f t="shared" si="2"/>
        <v>0</v>
      </c>
      <c r="O35" s="55"/>
      <c r="P35" s="66">
        <f t="shared" si="26"/>
        <v>0</v>
      </c>
      <c r="Q35" s="243"/>
      <c r="R35" s="55"/>
      <c r="S35" s="55">
        <f t="shared" si="7"/>
        <v>0</v>
      </c>
      <c r="T35" s="55">
        <f t="shared" si="8"/>
        <v>0</v>
      </c>
      <c r="U35" s="66">
        <f t="shared" si="9"/>
        <v>0</v>
      </c>
      <c r="V35" s="246"/>
      <c r="W35" s="66"/>
      <c r="X35" s="55">
        <f t="shared" si="20"/>
        <v>0</v>
      </c>
      <c r="Y35" s="55">
        <f t="shared" si="10"/>
        <v>0</v>
      </c>
      <c r="Z35" s="66">
        <f t="shared" si="11"/>
        <v>0</v>
      </c>
      <c r="AA35" s="243"/>
      <c r="AB35" s="55"/>
      <c r="AC35" s="55">
        <f t="shared" si="12"/>
        <v>0</v>
      </c>
      <c r="AD35" s="55">
        <f t="shared" si="13"/>
        <v>0</v>
      </c>
      <c r="AE35" s="66">
        <f t="shared" si="14"/>
        <v>0</v>
      </c>
      <c r="AF35" s="65"/>
      <c r="AG35" s="55"/>
      <c r="AH35" s="55">
        <f t="shared" si="3"/>
        <v>0</v>
      </c>
      <c r="AI35" s="55">
        <f t="shared" si="15"/>
        <v>0</v>
      </c>
      <c r="AJ35" s="66">
        <f t="shared" si="16"/>
        <v>0</v>
      </c>
      <c r="AK35" s="243"/>
      <c r="AL35" s="55"/>
      <c r="AM35" s="55">
        <f t="shared" si="4"/>
        <v>0</v>
      </c>
      <c r="AN35" s="180">
        <v>10</v>
      </c>
      <c r="AO35" s="55">
        <f t="shared" si="17"/>
        <v>0</v>
      </c>
      <c r="AP35" s="66">
        <f t="shared" si="18"/>
        <v>0</v>
      </c>
      <c r="AQ35" s="56"/>
      <c r="AR35" s="195">
        <f t="shared" si="25"/>
        <v>23</v>
      </c>
      <c r="AS35" s="66">
        <f t="shared" si="21"/>
        <v>0</v>
      </c>
      <c r="AT35" s="172">
        <f t="shared" si="22"/>
        <v>0</v>
      </c>
      <c r="AU35" s="172">
        <f t="shared" si="23"/>
        <v>0</v>
      </c>
      <c r="AV35" s="189">
        <f t="shared" si="19"/>
        <v>0</v>
      </c>
      <c r="AW35" s="173">
        <f t="shared" si="24"/>
        <v>0</v>
      </c>
      <c r="AX35" s="55"/>
      <c r="AY35" s="165"/>
      <c r="AZ35" s="60"/>
      <c r="BA35" s="68">
        <v>20</v>
      </c>
    </row>
    <row r="36" spans="1:53" ht="18" customHeight="1" x14ac:dyDescent="0.25">
      <c r="A36" s="243"/>
      <c r="B36" s="186"/>
      <c r="C36" s="55" t="s">
        <v>27</v>
      </c>
      <c r="D36" s="55" t="s">
        <v>28</v>
      </c>
      <c r="E36" s="178">
        <v>43</v>
      </c>
      <c r="F36" s="179"/>
      <c r="G36" s="255"/>
      <c r="H36" s="55"/>
      <c r="I36" s="55">
        <f t="shared" si="0"/>
        <v>0</v>
      </c>
      <c r="J36" s="55"/>
      <c r="K36" s="66">
        <f t="shared" si="1"/>
        <v>0</v>
      </c>
      <c r="L36" s="243"/>
      <c r="M36" s="55"/>
      <c r="N36" s="55">
        <f t="shared" si="2"/>
        <v>0</v>
      </c>
      <c r="O36" s="55"/>
      <c r="P36" s="66">
        <f t="shared" si="26"/>
        <v>0</v>
      </c>
      <c r="Q36" s="243"/>
      <c r="R36" s="55"/>
      <c r="S36" s="55">
        <f t="shared" si="7"/>
        <v>0</v>
      </c>
      <c r="T36" s="55">
        <f t="shared" si="8"/>
        <v>0</v>
      </c>
      <c r="U36" s="66">
        <f t="shared" si="9"/>
        <v>0</v>
      </c>
      <c r="V36" s="246"/>
      <c r="W36" s="66"/>
      <c r="X36" s="55">
        <f t="shared" si="20"/>
        <v>0</v>
      </c>
      <c r="Y36" s="55">
        <f t="shared" si="10"/>
        <v>0</v>
      </c>
      <c r="Z36" s="66">
        <f t="shared" si="11"/>
        <v>0</v>
      </c>
      <c r="AA36" s="243"/>
      <c r="AB36" s="55"/>
      <c r="AC36" s="55">
        <f t="shared" si="12"/>
        <v>0</v>
      </c>
      <c r="AD36" s="55">
        <f t="shared" si="13"/>
        <v>0</v>
      </c>
      <c r="AE36" s="66">
        <f t="shared" si="14"/>
        <v>0</v>
      </c>
      <c r="AF36" s="65"/>
      <c r="AG36" s="55"/>
      <c r="AH36" s="55">
        <f t="shared" si="3"/>
        <v>0</v>
      </c>
      <c r="AI36" s="55">
        <f t="shared" si="15"/>
        <v>0</v>
      </c>
      <c r="AJ36" s="66">
        <f t="shared" si="16"/>
        <v>0</v>
      </c>
      <c r="AK36" s="243"/>
      <c r="AL36" s="55"/>
      <c r="AM36" s="55">
        <f t="shared" si="4"/>
        <v>0</v>
      </c>
      <c r="AN36" s="180">
        <v>10</v>
      </c>
      <c r="AO36" s="55">
        <f t="shared" si="17"/>
        <v>0</v>
      </c>
      <c r="AP36" s="66">
        <f t="shared" si="18"/>
        <v>0</v>
      </c>
      <c r="AQ36" s="56"/>
      <c r="AR36" s="195">
        <f t="shared" si="25"/>
        <v>18.399999999999999</v>
      </c>
      <c r="AS36" s="66">
        <f t="shared" si="21"/>
        <v>0</v>
      </c>
      <c r="AT36" s="172">
        <f t="shared" si="22"/>
        <v>0</v>
      </c>
      <c r="AU36" s="172">
        <f t="shared" si="23"/>
        <v>0</v>
      </c>
      <c r="AV36" s="189">
        <f t="shared" si="19"/>
        <v>0</v>
      </c>
      <c r="AW36" s="173">
        <f t="shared" si="24"/>
        <v>0</v>
      </c>
      <c r="AX36" s="55"/>
      <c r="AY36" s="165"/>
      <c r="AZ36" s="60"/>
      <c r="BA36" s="68">
        <v>16</v>
      </c>
    </row>
    <row r="37" spans="1:53" ht="18" customHeight="1" x14ac:dyDescent="0.25">
      <c r="A37" s="243"/>
      <c r="B37" s="186"/>
      <c r="C37" s="55" t="s">
        <v>27</v>
      </c>
      <c r="D37" s="55" t="s">
        <v>28</v>
      </c>
      <c r="E37" s="178">
        <v>43</v>
      </c>
      <c r="F37" s="179"/>
      <c r="G37" s="255"/>
      <c r="H37" s="55"/>
      <c r="I37" s="55">
        <f t="shared" si="0"/>
        <v>0</v>
      </c>
      <c r="J37" s="55"/>
      <c r="K37" s="66">
        <f t="shared" si="1"/>
        <v>0</v>
      </c>
      <c r="L37" s="243"/>
      <c r="M37" s="55"/>
      <c r="N37" s="55">
        <f t="shared" si="2"/>
        <v>0</v>
      </c>
      <c r="O37" s="55"/>
      <c r="P37" s="66">
        <f t="shared" si="26"/>
        <v>0</v>
      </c>
      <c r="Q37" s="243"/>
      <c r="R37" s="55"/>
      <c r="S37" s="55">
        <f t="shared" si="7"/>
        <v>0</v>
      </c>
      <c r="T37" s="55">
        <f t="shared" si="8"/>
        <v>0</v>
      </c>
      <c r="U37" s="66">
        <f t="shared" si="9"/>
        <v>0</v>
      </c>
      <c r="V37" s="246"/>
      <c r="W37" s="66"/>
      <c r="X37" s="55">
        <f t="shared" si="20"/>
        <v>0</v>
      </c>
      <c r="Y37" s="55">
        <f t="shared" si="10"/>
        <v>0</v>
      </c>
      <c r="Z37" s="66">
        <f t="shared" si="11"/>
        <v>0</v>
      </c>
      <c r="AA37" s="243"/>
      <c r="AB37" s="55"/>
      <c r="AC37" s="55">
        <f t="shared" si="12"/>
        <v>0</v>
      </c>
      <c r="AD37" s="55">
        <f t="shared" si="13"/>
        <v>0</v>
      </c>
      <c r="AE37" s="66">
        <f t="shared" si="14"/>
        <v>0</v>
      </c>
      <c r="AF37" s="65"/>
      <c r="AG37" s="55"/>
      <c r="AH37" s="55">
        <f t="shared" si="3"/>
        <v>0</v>
      </c>
      <c r="AI37" s="55">
        <f t="shared" si="15"/>
        <v>0</v>
      </c>
      <c r="AJ37" s="66">
        <f t="shared" si="16"/>
        <v>0</v>
      </c>
      <c r="AK37" s="243"/>
      <c r="AL37" s="55"/>
      <c r="AM37" s="55">
        <f t="shared" si="4"/>
        <v>0</v>
      </c>
      <c r="AN37" s="180">
        <v>10</v>
      </c>
      <c r="AO37" s="55">
        <f t="shared" si="17"/>
        <v>0</v>
      </c>
      <c r="AP37" s="66">
        <f t="shared" si="18"/>
        <v>0</v>
      </c>
      <c r="AQ37" s="56"/>
      <c r="AR37" s="195">
        <f t="shared" si="25"/>
        <v>18.399999999999999</v>
      </c>
      <c r="AS37" s="66">
        <f t="shared" si="21"/>
        <v>0</v>
      </c>
      <c r="AT37" s="172">
        <f t="shared" si="22"/>
        <v>0</v>
      </c>
      <c r="AU37" s="172">
        <f t="shared" si="23"/>
        <v>0</v>
      </c>
      <c r="AV37" s="189">
        <f t="shared" si="19"/>
        <v>0</v>
      </c>
      <c r="AW37" s="173">
        <f t="shared" si="24"/>
        <v>0</v>
      </c>
      <c r="AX37" s="55"/>
      <c r="AY37" s="165"/>
      <c r="AZ37" s="60"/>
      <c r="BA37" s="68">
        <v>16</v>
      </c>
    </row>
    <row r="38" spans="1:53" ht="18" customHeight="1" x14ac:dyDescent="0.25">
      <c r="A38" s="243"/>
      <c r="B38" s="186"/>
      <c r="C38" s="55" t="s">
        <v>27</v>
      </c>
      <c r="D38" s="55" t="s">
        <v>28</v>
      </c>
      <c r="E38" s="178">
        <v>43</v>
      </c>
      <c r="F38" s="179"/>
      <c r="G38" s="255"/>
      <c r="H38" s="55"/>
      <c r="I38" s="55">
        <f t="shared" si="0"/>
        <v>0</v>
      </c>
      <c r="J38" s="55"/>
      <c r="K38" s="66">
        <f t="shared" si="1"/>
        <v>0</v>
      </c>
      <c r="L38" s="243"/>
      <c r="M38" s="55"/>
      <c r="N38" s="55">
        <f t="shared" si="2"/>
        <v>0</v>
      </c>
      <c r="O38" s="55"/>
      <c r="P38" s="66">
        <f t="shared" si="26"/>
        <v>0</v>
      </c>
      <c r="Q38" s="243"/>
      <c r="R38" s="55"/>
      <c r="S38" s="55">
        <f t="shared" si="7"/>
        <v>0</v>
      </c>
      <c r="T38" s="55">
        <f t="shared" si="8"/>
        <v>0</v>
      </c>
      <c r="U38" s="66">
        <f t="shared" si="9"/>
        <v>0</v>
      </c>
      <c r="V38" s="246"/>
      <c r="W38" s="66"/>
      <c r="X38" s="55">
        <f t="shared" si="20"/>
        <v>0</v>
      </c>
      <c r="Y38" s="55">
        <f t="shared" si="10"/>
        <v>0</v>
      </c>
      <c r="Z38" s="66">
        <f t="shared" si="11"/>
        <v>0</v>
      </c>
      <c r="AA38" s="243"/>
      <c r="AB38" s="55"/>
      <c r="AC38" s="55">
        <f t="shared" si="12"/>
        <v>0</v>
      </c>
      <c r="AD38" s="55">
        <f t="shared" si="13"/>
        <v>0</v>
      </c>
      <c r="AE38" s="66">
        <f t="shared" si="14"/>
        <v>0</v>
      </c>
      <c r="AF38" s="65"/>
      <c r="AG38" s="55"/>
      <c r="AH38" s="55">
        <f t="shared" si="3"/>
        <v>0</v>
      </c>
      <c r="AI38" s="55">
        <f t="shared" si="15"/>
        <v>0</v>
      </c>
      <c r="AJ38" s="66">
        <f t="shared" si="16"/>
        <v>0</v>
      </c>
      <c r="AK38" s="243"/>
      <c r="AL38" s="55"/>
      <c r="AM38" s="55">
        <f t="shared" si="4"/>
        <v>0</v>
      </c>
      <c r="AN38" s="180">
        <v>10</v>
      </c>
      <c r="AO38" s="55">
        <f t="shared" si="17"/>
        <v>0</v>
      </c>
      <c r="AP38" s="66">
        <f t="shared" si="18"/>
        <v>0</v>
      </c>
      <c r="AQ38" s="56"/>
      <c r="AR38" s="195">
        <f t="shared" si="25"/>
        <v>18.399999999999999</v>
      </c>
      <c r="AS38" s="66">
        <f t="shared" si="21"/>
        <v>0</v>
      </c>
      <c r="AT38" s="172">
        <f t="shared" si="22"/>
        <v>0</v>
      </c>
      <c r="AU38" s="172">
        <f t="shared" si="23"/>
        <v>0</v>
      </c>
      <c r="AV38" s="189">
        <f t="shared" si="19"/>
        <v>0</v>
      </c>
      <c r="AW38" s="173">
        <f t="shared" si="24"/>
        <v>0</v>
      </c>
      <c r="AX38" s="55"/>
      <c r="AY38" s="165"/>
      <c r="AZ38" s="60"/>
      <c r="BA38" s="68">
        <v>16</v>
      </c>
    </row>
    <row r="39" spans="1:53" ht="18" customHeight="1" x14ac:dyDescent="0.25">
      <c r="A39" s="243"/>
      <c r="B39" s="186"/>
      <c r="C39" s="55" t="s">
        <v>27</v>
      </c>
      <c r="D39" s="55" t="s">
        <v>28</v>
      </c>
      <c r="E39" s="178">
        <v>43</v>
      </c>
      <c r="F39" s="179"/>
      <c r="G39" s="255"/>
      <c r="H39" s="55"/>
      <c r="I39" s="55">
        <f t="shared" si="0"/>
        <v>0</v>
      </c>
      <c r="J39" s="55"/>
      <c r="K39" s="66">
        <f t="shared" si="1"/>
        <v>0</v>
      </c>
      <c r="L39" s="243"/>
      <c r="M39" s="55"/>
      <c r="N39" s="55">
        <f t="shared" si="2"/>
        <v>0</v>
      </c>
      <c r="O39" s="55"/>
      <c r="P39" s="66">
        <f t="shared" si="26"/>
        <v>0</v>
      </c>
      <c r="Q39" s="243"/>
      <c r="R39" s="55"/>
      <c r="S39" s="55">
        <f t="shared" si="7"/>
        <v>0</v>
      </c>
      <c r="T39" s="55">
        <f t="shared" si="8"/>
        <v>0</v>
      </c>
      <c r="U39" s="66">
        <f t="shared" si="9"/>
        <v>0</v>
      </c>
      <c r="V39" s="246"/>
      <c r="W39" s="66"/>
      <c r="X39" s="55">
        <f t="shared" si="20"/>
        <v>0</v>
      </c>
      <c r="Y39" s="55">
        <f t="shared" si="10"/>
        <v>0</v>
      </c>
      <c r="Z39" s="66">
        <f t="shared" si="11"/>
        <v>0</v>
      </c>
      <c r="AA39" s="243"/>
      <c r="AB39" s="55"/>
      <c r="AC39" s="55">
        <f t="shared" si="12"/>
        <v>0</v>
      </c>
      <c r="AD39" s="55">
        <f t="shared" si="13"/>
        <v>0</v>
      </c>
      <c r="AE39" s="66">
        <f t="shared" si="14"/>
        <v>0</v>
      </c>
      <c r="AF39" s="65"/>
      <c r="AG39" s="55"/>
      <c r="AH39" s="55">
        <f t="shared" si="3"/>
        <v>0</v>
      </c>
      <c r="AI39" s="55">
        <f t="shared" si="15"/>
        <v>0</v>
      </c>
      <c r="AJ39" s="66">
        <f t="shared" si="16"/>
        <v>0</v>
      </c>
      <c r="AK39" s="243"/>
      <c r="AL39" s="55"/>
      <c r="AM39" s="55">
        <f t="shared" si="4"/>
        <v>0</v>
      </c>
      <c r="AN39" s="180">
        <v>10</v>
      </c>
      <c r="AO39" s="55">
        <f t="shared" si="17"/>
        <v>0</v>
      </c>
      <c r="AP39" s="66">
        <f t="shared" si="18"/>
        <v>0</v>
      </c>
      <c r="AQ39" s="56"/>
      <c r="AR39" s="195">
        <f t="shared" si="25"/>
        <v>23</v>
      </c>
      <c r="AS39" s="66">
        <f t="shared" si="21"/>
        <v>0</v>
      </c>
      <c r="AT39" s="172">
        <f t="shared" si="22"/>
        <v>0</v>
      </c>
      <c r="AU39" s="172">
        <f t="shared" si="23"/>
        <v>0</v>
      </c>
      <c r="AV39" s="189">
        <f t="shared" si="19"/>
        <v>0</v>
      </c>
      <c r="AW39" s="173">
        <f t="shared" si="24"/>
        <v>0</v>
      </c>
      <c r="AX39" s="55"/>
      <c r="AY39" s="165"/>
      <c r="AZ39" s="60"/>
      <c r="BA39" s="68">
        <v>20</v>
      </c>
    </row>
    <row r="40" spans="1:53" ht="18" customHeight="1" x14ac:dyDescent="0.25">
      <c r="A40" s="243"/>
      <c r="B40" s="186"/>
      <c r="C40" s="55"/>
      <c r="D40" s="55" t="s">
        <v>28</v>
      </c>
      <c r="E40" s="178">
        <v>43</v>
      </c>
      <c r="F40" s="179"/>
      <c r="G40" s="255"/>
      <c r="H40" s="55"/>
      <c r="I40" s="55">
        <f t="shared" si="0"/>
        <v>0</v>
      </c>
      <c r="J40" s="55"/>
      <c r="K40" s="66">
        <f t="shared" si="1"/>
        <v>0</v>
      </c>
      <c r="L40" s="243"/>
      <c r="M40" s="55"/>
      <c r="N40" s="55">
        <f t="shared" si="2"/>
        <v>0</v>
      </c>
      <c r="O40" s="55"/>
      <c r="P40" s="66">
        <f t="shared" si="26"/>
        <v>0</v>
      </c>
      <c r="Q40" s="243"/>
      <c r="R40" s="55"/>
      <c r="S40" s="55">
        <f t="shared" si="7"/>
        <v>0</v>
      </c>
      <c r="T40" s="55">
        <f t="shared" si="8"/>
        <v>0</v>
      </c>
      <c r="U40" s="66">
        <f t="shared" si="9"/>
        <v>0</v>
      </c>
      <c r="V40" s="246"/>
      <c r="W40" s="66"/>
      <c r="X40" s="55">
        <f t="shared" si="20"/>
        <v>0</v>
      </c>
      <c r="Y40" s="55">
        <f t="shared" si="10"/>
        <v>0</v>
      </c>
      <c r="Z40" s="66">
        <f t="shared" si="11"/>
        <v>0</v>
      </c>
      <c r="AA40" s="243"/>
      <c r="AB40" s="55"/>
      <c r="AC40" s="55">
        <f t="shared" si="12"/>
        <v>0</v>
      </c>
      <c r="AD40" s="55">
        <f t="shared" si="13"/>
        <v>0</v>
      </c>
      <c r="AE40" s="66">
        <f t="shared" si="14"/>
        <v>0</v>
      </c>
      <c r="AF40" s="65"/>
      <c r="AG40" s="55"/>
      <c r="AH40" s="55">
        <f t="shared" si="3"/>
        <v>0</v>
      </c>
      <c r="AI40" s="55">
        <f t="shared" si="15"/>
        <v>0</v>
      </c>
      <c r="AJ40" s="66">
        <f t="shared" si="16"/>
        <v>0</v>
      </c>
      <c r="AK40" s="243"/>
      <c r="AL40" s="55"/>
      <c r="AM40" s="55">
        <f t="shared" si="4"/>
        <v>0</v>
      </c>
      <c r="AN40" s="180">
        <v>10</v>
      </c>
      <c r="AO40" s="55">
        <f t="shared" si="17"/>
        <v>0</v>
      </c>
      <c r="AP40" s="66">
        <f t="shared" si="18"/>
        <v>0</v>
      </c>
      <c r="AQ40" s="56"/>
      <c r="AR40" s="195">
        <v>18</v>
      </c>
      <c r="AS40" s="66">
        <f t="shared" si="21"/>
        <v>0</v>
      </c>
      <c r="AT40" s="172">
        <f t="shared" si="22"/>
        <v>0</v>
      </c>
      <c r="AU40" s="172">
        <f t="shared" si="23"/>
        <v>0</v>
      </c>
      <c r="AV40" s="189">
        <f t="shared" si="19"/>
        <v>0</v>
      </c>
      <c r="AW40" s="173">
        <f t="shared" si="24"/>
        <v>0</v>
      </c>
      <c r="AX40" s="55"/>
      <c r="AY40" s="165"/>
      <c r="AZ40" s="60"/>
      <c r="BA40" s="68"/>
    </row>
    <row r="41" spans="1:53" ht="18" customHeight="1" x14ac:dyDescent="0.25">
      <c r="A41" s="243"/>
      <c r="B41" s="186"/>
      <c r="C41" s="55"/>
      <c r="D41" s="55" t="s">
        <v>28</v>
      </c>
      <c r="E41" s="178">
        <v>43</v>
      </c>
      <c r="F41" s="179"/>
      <c r="G41" s="255"/>
      <c r="H41" s="55"/>
      <c r="I41" s="55">
        <f t="shared" ref="I41:I42" si="27">H41*$H$9</f>
        <v>0</v>
      </c>
      <c r="J41" s="55"/>
      <c r="K41" s="66">
        <f t="shared" si="1"/>
        <v>0</v>
      </c>
      <c r="L41" s="243"/>
      <c r="M41" s="55"/>
      <c r="N41" s="55">
        <f t="shared" ref="N41:N42" si="28">M41*$M$9</f>
        <v>0</v>
      </c>
      <c r="O41" s="55"/>
      <c r="P41" s="66">
        <f t="shared" si="26"/>
        <v>0</v>
      </c>
      <c r="Q41" s="243"/>
      <c r="R41" s="55"/>
      <c r="S41" s="55">
        <f t="shared" ref="S41:S42" si="29">R41*$R$9</f>
        <v>0</v>
      </c>
      <c r="T41" s="55">
        <f t="shared" si="8"/>
        <v>0</v>
      </c>
      <c r="U41" s="66">
        <f t="shared" si="9"/>
        <v>0</v>
      </c>
      <c r="V41" s="246"/>
      <c r="W41" s="66"/>
      <c r="X41" s="55">
        <f t="shared" si="20"/>
        <v>0</v>
      </c>
      <c r="Y41" s="55">
        <f t="shared" si="10"/>
        <v>0</v>
      </c>
      <c r="Z41" s="66">
        <f t="shared" si="11"/>
        <v>0</v>
      </c>
      <c r="AA41" s="243"/>
      <c r="AB41" s="55"/>
      <c r="AC41" s="55">
        <f t="shared" si="12"/>
        <v>0</v>
      </c>
      <c r="AD41" s="55">
        <f t="shared" si="13"/>
        <v>0</v>
      </c>
      <c r="AE41" s="66">
        <f t="shared" si="14"/>
        <v>0</v>
      </c>
      <c r="AF41" s="65"/>
      <c r="AG41" s="55"/>
      <c r="AH41" s="55">
        <f t="shared" si="3"/>
        <v>0</v>
      </c>
      <c r="AI41" s="55">
        <f t="shared" si="15"/>
        <v>0</v>
      </c>
      <c r="AJ41" s="66">
        <f t="shared" si="16"/>
        <v>0</v>
      </c>
      <c r="AK41" s="243"/>
      <c r="AL41" s="55"/>
      <c r="AM41" s="55">
        <f t="shared" si="4"/>
        <v>0</v>
      </c>
      <c r="AN41" s="180">
        <v>10</v>
      </c>
      <c r="AO41" s="55">
        <f t="shared" si="17"/>
        <v>0</v>
      </c>
      <c r="AP41" s="66">
        <f t="shared" si="18"/>
        <v>0</v>
      </c>
      <c r="AQ41" s="56"/>
      <c r="AR41" s="195">
        <v>16</v>
      </c>
      <c r="AS41" s="66">
        <f t="shared" si="21"/>
        <v>0</v>
      </c>
      <c r="AT41" s="172">
        <f t="shared" si="22"/>
        <v>0</v>
      </c>
      <c r="AU41" s="172">
        <f t="shared" si="23"/>
        <v>0</v>
      </c>
      <c r="AV41" s="189">
        <f t="shared" si="19"/>
        <v>0</v>
      </c>
      <c r="AW41" s="173">
        <f t="shared" si="24"/>
        <v>0</v>
      </c>
      <c r="AX41" s="55"/>
      <c r="AY41" s="165"/>
      <c r="AZ41" s="60"/>
      <c r="BA41" s="68"/>
    </row>
    <row r="42" spans="1:53" ht="18" customHeight="1" x14ac:dyDescent="0.25">
      <c r="A42" s="243"/>
      <c r="B42" s="186"/>
      <c r="C42" s="55"/>
      <c r="D42" s="55" t="s">
        <v>28</v>
      </c>
      <c r="E42" s="178">
        <v>43</v>
      </c>
      <c r="F42" s="179"/>
      <c r="G42" s="255"/>
      <c r="H42" s="55"/>
      <c r="I42" s="55">
        <f t="shared" si="27"/>
        <v>0</v>
      </c>
      <c r="J42" s="55"/>
      <c r="K42" s="66">
        <f t="shared" si="1"/>
        <v>0</v>
      </c>
      <c r="L42" s="243"/>
      <c r="M42" s="55"/>
      <c r="N42" s="55">
        <f t="shared" si="28"/>
        <v>0</v>
      </c>
      <c r="O42" s="55"/>
      <c r="P42" s="66">
        <f t="shared" si="26"/>
        <v>0</v>
      </c>
      <c r="Q42" s="243"/>
      <c r="R42" s="55"/>
      <c r="S42" s="55">
        <f t="shared" si="29"/>
        <v>0</v>
      </c>
      <c r="T42" s="55">
        <f t="shared" si="8"/>
        <v>0</v>
      </c>
      <c r="U42" s="66">
        <f t="shared" si="9"/>
        <v>0</v>
      </c>
      <c r="V42" s="246"/>
      <c r="W42" s="66"/>
      <c r="X42" s="55">
        <f t="shared" si="20"/>
        <v>0</v>
      </c>
      <c r="Y42" s="55">
        <f t="shared" si="10"/>
        <v>0</v>
      </c>
      <c r="Z42" s="66">
        <f t="shared" si="11"/>
        <v>0</v>
      </c>
      <c r="AA42" s="243"/>
      <c r="AB42" s="55"/>
      <c r="AC42" s="55">
        <f t="shared" si="12"/>
        <v>0</v>
      </c>
      <c r="AD42" s="55">
        <f t="shared" si="13"/>
        <v>0</v>
      </c>
      <c r="AE42" s="66">
        <f t="shared" si="14"/>
        <v>0</v>
      </c>
      <c r="AF42" s="65"/>
      <c r="AG42" s="55"/>
      <c r="AH42" s="55">
        <f t="shared" si="3"/>
        <v>0</v>
      </c>
      <c r="AI42" s="55">
        <f t="shared" si="15"/>
        <v>0</v>
      </c>
      <c r="AJ42" s="66">
        <f t="shared" si="16"/>
        <v>0</v>
      </c>
      <c r="AK42" s="243"/>
      <c r="AL42" s="55"/>
      <c r="AM42" s="55">
        <f t="shared" si="4"/>
        <v>0</v>
      </c>
      <c r="AN42" s="180">
        <v>10</v>
      </c>
      <c r="AO42" s="55">
        <f t="shared" si="17"/>
        <v>0</v>
      </c>
      <c r="AP42" s="66">
        <f t="shared" si="18"/>
        <v>0</v>
      </c>
      <c r="AQ42" s="56"/>
      <c r="AR42" s="195">
        <v>16</v>
      </c>
      <c r="AS42" s="66">
        <f t="shared" si="21"/>
        <v>0</v>
      </c>
      <c r="AT42" s="172">
        <f t="shared" si="22"/>
        <v>0</v>
      </c>
      <c r="AU42" s="172">
        <f t="shared" si="23"/>
        <v>0</v>
      </c>
      <c r="AV42" s="189">
        <f t="shared" si="19"/>
        <v>0</v>
      </c>
      <c r="AW42" s="173">
        <f t="shared" si="24"/>
        <v>0</v>
      </c>
      <c r="AX42" s="55"/>
      <c r="AY42" s="165"/>
      <c r="AZ42" s="60"/>
      <c r="BA42" s="68"/>
    </row>
    <row r="43" spans="1:53" ht="18" customHeight="1" x14ac:dyDescent="0.25">
      <c r="A43" s="243"/>
      <c r="B43" s="186"/>
      <c r="C43" s="55"/>
      <c r="D43" s="55" t="s">
        <v>28</v>
      </c>
      <c r="E43" s="178">
        <v>43</v>
      </c>
      <c r="F43" s="179"/>
      <c r="G43" s="255"/>
      <c r="H43" s="55"/>
      <c r="I43" s="55">
        <f t="shared" ref="I43" si="30">H43*$H$9</f>
        <v>0</v>
      </c>
      <c r="J43" s="55"/>
      <c r="K43" s="66">
        <f t="shared" si="1"/>
        <v>0</v>
      </c>
      <c r="L43" s="243"/>
      <c r="M43" s="55"/>
      <c r="N43" s="55">
        <f>M43*$M$9</f>
        <v>0</v>
      </c>
      <c r="O43" s="55"/>
      <c r="P43" s="66">
        <f t="shared" si="26"/>
        <v>0</v>
      </c>
      <c r="Q43" s="243"/>
      <c r="R43" s="55"/>
      <c r="S43" s="55">
        <f t="shared" si="7"/>
        <v>0</v>
      </c>
      <c r="T43" s="55">
        <f t="shared" si="8"/>
        <v>0</v>
      </c>
      <c r="U43" s="66">
        <f t="shared" si="9"/>
        <v>0</v>
      </c>
      <c r="V43" s="246"/>
      <c r="W43" s="66"/>
      <c r="X43" s="55">
        <f t="shared" si="20"/>
        <v>0</v>
      </c>
      <c r="Y43" s="55">
        <f t="shared" si="10"/>
        <v>0</v>
      </c>
      <c r="Z43" s="66">
        <f t="shared" si="11"/>
        <v>0</v>
      </c>
      <c r="AA43" s="243"/>
      <c r="AB43" s="55"/>
      <c r="AC43" s="55">
        <f t="shared" si="12"/>
        <v>0</v>
      </c>
      <c r="AD43" s="55">
        <f t="shared" si="13"/>
        <v>0</v>
      </c>
      <c r="AE43" s="66">
        <f t="shared" si="14"/>
        <v>0</v>
      </c>
      <c r="AF43" s="65"/>
      <c r="AG43" s="55"/>
      <c r="AH43" s="55">
        <f t="shared" si="3"/>
        <v>0</v>
      </c>
      <c r="AI43" s="55">
        <f t="shared" si="15"/>
        <v>0</v>
      </c>
      <c r="AJ43" s="66">
        <f t="shared" si="16"/>
        <v>0</v>
      </c>
      <c r="AK43" s="243"/>
      <c r="AL43" s="55"/>
      <c r="AM43" s="55">
        <f t="shared" si="4"/>
        <v>0</v>
      </c>
      <c r="AN43" s="180">
        <v>10</v>
      </c>
      <c r="AO43" s="55">
        <f t="shared" si="17"/>
        <v>0</v>
      </c>
      <c r="AP43" s="66">
        <f t="shared" si="18"/>
        <v>0</v>
      </c>
      <c r="AQ43" s="56"/>
      <c r="AR43" s="195">
        <v>18</v>
      </c>
      <c r="AS43" s="66">
        <f t="shared" si="21"/>
        <v>0</v>
      </c>
      <c r="AT43" s="172">
        <f t="shared" si="22"/>
        <v>0</v>
      </c>
      <c r="AU43" s="172">
        <f t="shared" si="23"/>
        <v>0</v>
      </c>
      <c r="AV43" s="189">
        <f t="shared" si="19"/>
        <v>0</v>
      </c>
      <c r="AW43" s="173">
        <f t="shared" si="24"/>
        <v>0</v>
      </c>
      <c r="AX43" s="55"/>
      <c r="AY43" s="165"/>
      <c r="AZ43" s="60"/>
      <c r="BA43" s="68"/>
    </row>
    <row r="44" spans="1:53" ht="18" customHeight="1" x14ac:dyDescent="0.25">
      <c r="A44" s="243"/>
      <c r="B44" s="186"/>
      <c r="C44" s="55"/>
      <c r="D44" s="55" t="s">
        <v>28</v>
      </c>
      <c r="E44" s="178">
        <v>43</v>
      </c>
      <c r="F44" s="179"/>
      <c r="G44" s="255"/>
      <c r="H44" s="55"/>
      <c r="I44" s="55">
        <f t="shared" ref="I44" si="31">H44*$H$9</f>
        <v>0</v>
      </c>
      <c r="J44" s="55"/>
      <c r="K44" s="66">
        <f t="shared" si="1"/>
        <v>0</v>
      </c>
      <c r="L44" s="243"/>
      <c r="M44" s="55"/>
      <c r="N44" s="55">
        <v>0</v>
      </c>
      <c r="O44" s="55"/>
      <c r="P44" s="66">
        <f t="shared" si="26"/>
        <v>0</v>
      </c>
      <c r="Q44" s="243"/>
      <c r="R44" s="55"/>
      <c r="S44" s="55">
        <f t="shared" si="7"/>
        <v>0</v>
      </c>
      <c r="T44" s="55">
        <f t="shared" si="8"/>
        <v>0</v>
      </c>
      <c r="U44" s="66">
        <f t="shared" si="9"/>
        <v>0</v>
      </c>
      <c r="V44" s="246"/>
      <c r="W44" s="66"/>
      <c r="X44" s="55">
        <f t="shared" ref="X44" si="32">W44*$W$9</f>
        <v>0</v>
      </c>
      <c r="Y44" s="55">
        <f t="shared" si="10"/>
        <v>0</v>
      </c>
      <c r="Z44" s="66">
        <f t="shared" si="11"/>
        <v>0</v>
      </c>
      <c r="AA44" s="243"/>
      <c r="AB44" s="55"/>
      <c r="AC44" s="55">
        <f t="shared" si="12"/>
        <v>0</v>
      </c>
      <c r="AD44" s="55">
        <f t="shared" si="13"/>
        <v>0</v>
      </c>
      <c r="AE44" s="66">
        <f t="shared" si="14"/>
        <v>0</v>
      </c>
      <c r="AF44" s="65"/>
      <c r="AG44" s="55"/>
      <c r="AH44" s="55">
        <f t="shared" si="3"/>
        <v>0</v>
      </c>
      <c r="AI44" s="55">
        <f t="shared" si="15"/>
        <v>0</v>
      </c>
      <c r="AJ44" s="66">
        <f t="shared" si="16"/>
        <v>0</v>
      </c>
      <c r="AK44" s="243"/>
      <c r="AL44" s="55"/>
      <c r="AM44" s="55">
        <f t="shared" si="4"/>
        <v>0</v>
      </c>
      <c r="AN44" s="180">
        <v>10</v>
      </c>
      <c r="AO44" s="55">
        <f t="shared" si="17"/>
        <v>0</v>
      </c>
      <c r="AP44" s="66">
        <f t="shared" si="18"/>
        <v>0</v>
      </c>
      <c r="AQ44" s="56"/>
      <c r="AR44" s="195">
        <v>16</v>
      </c>
      <c r="AS44" s="66">
        <f t="shared" si="21"/>
        <v>0</v>
      </c>
      <c r="AT44" s="172">
        <f t="shared" si="22"/>
        <v>0</v>
      </c>
      <c r="AU44" s="172">
        <f t="shared" si="23"/>
        <v>0</v>
      </c>
      <c r="AV44" s="189">
        <f t="shared" si="19"/>
        <v>0</v>
      </c>
      <c r="AW44" s="173">
        <f t="shared" si="24"/>
        <v>0</v>
      </c>
      <c r="AX44" s="55"/>
      <c r="AY44" s="165"/>
      <c r="AZ44" s="60"/>
      <c r="BA44" s="68"/>
    </row>
    <row r="45" spans="1:53" ht="18" customHeight="1" x14ac:dyDescent="0.25">
      <c r="A45" s="243"/>
      <c r="B45" s="186"/>
      <c r="C45" s="55"/>
      <c r="D45" s="55" t="s">
        <v>28</v>
      </c>
      <c r="E45" s="178">
        <v>43</v>
      </c>
      <c r="F45" s="179"/>
      <c r="G45" s="255"/>
      <c r="H45" s="55"/>
      <c r="I45" s="55">
        <f t="shared" ref="I45:I56" si="33">H45*$H$9</f>
        <v>0</v>
      </c>
      <c r="J45" s="55"/>
      <c r="K45" s="66">
        <f t="shared" si="1"/>
        <v>0</v>
      </c>
      <c r="L45" s="243"/>
      <c r="M45" s="55"/>
      <c r="N45" s="55">
        <f t="shared" ref="N45:N55" si="34">M45*$M$9</f>
        <v>0</v>
      </c>
      <c r="O45" s="55"/>
      <c r="P45" s="66">
        <f t="shared" si="26"/>
        <v>0</v>
      </c>
      <c r="Q45" s="243"/>
      <c r="R45" s="55"/>
      <c r="S45" s="55">
        <f t="shared" si="7"/>
        <v>0</v>
      </c>
      <c r="T45" s="55">
        <f t="shared" si="8"/>
        <v>0</v>
      </c>
      <c r="U45" s="66">
        <f t="shared" si="9"/>
        <v>0</v>
      </c>
      <c r="V45" s="246"/>
      <c r="W45" s="66"/>
      <c r="X45" s="55">
        <f t="shared" si="20"/>
        <v>0</v>
      </c>
      <c r="Y45" s="55">
        <f t="shared" si="10"/>
        <v>0</v>
      </c>
      <c r="Z45" s="66">
        <f t="shared" si="11"/>
        <v>0</v>
      </c>
      <c r="AA45" s="243"/>
      <c r="AB45" s="55"/>
      <c r="AC45" s="55">
        <f>AB45*$AG$9</f>
        <v>0</v>
      </c>
      <c r="AD45" s="55">
        <f t="shared" si="13"/>
        <v>0</v>
      </c>
      <c r="AE45" s="66">
        <f t="shared" si="14"/>
        <v>0</v>
      </c>
      <c r="AF45" s="65"/>
      <c r="AG45" s="55"/>
      <c r="AH45" s="55">
        <f t="shared" si="3"/>
        <v>0</v>
      </c>
      <c r="AI45" s="55">
        <f t="shared" si="15"/>
        <v>0</v>
      </c>
      <c r="AJ45" s="66">
        <f t="shared" si="16"/>
        <v>0</v>
      </c>
      <c r="AK45" s="243"/>
      <c r="AL45" s="55"/>
      <c r="AM45" s="55">
        <f t="shared" si="4"/>
        <v>0</v>
      </c>
      <c r="AN45" s="180">
        <v>10</v>
      </c>
      <c r="AO45" s="55">
        <f t="shared" si="17"/>
        <v>0</v>
      </c>
      <c r="AP45" s="66">
        <f t="shared" si="18"/>
        <v>0</v>
      </c>
      <c r="AQ45" s="56"/>
      <c r="AR45" s="195">
        <f t="shared" ref="AR45:AR51" si="35">BA45*1.15</f>
        <v>21.849999999999998</v>
      </c>
      <c r="AS45" s="66">
        <f t="shared" si="21"/>
        <v>0</v>
      </c>
      <c r="AT45" s="172">
        <f t="shared" si="22"/>
        <v>0</v>
      </c>
      <c r="AU45" s="172">
        <f t="shared" si="23"/>
        <v>0</v>
      </c>
      <c r="AV45" s="189">
        <f t="shared" si="19"/>
        <v>0</v>
      </c>
      <c r="AW45" s="173">
        <f t="shared" si="24"/>
        <v>0</v>
      </c>
      <c r="AX45" s="55"/>
      <c r="AY45" s="165"/>
      <c r="AZ45" s="60"/>
      <c r="BA45" s="68">
        <v>19</v>
      </c>
    </row>
    <row r="46" spans="1:53" ht="18" customHeight="1" x14ac:dyDescent="0.25">
      <c r="A46" s="243"/>
      <c r="B46" s="186"/>
      <c r="C46" s="55"/>
      <c r="D46" s="55" t="s">
        <v>28</v>
      </c>
      <c r="E46" s="178">
        <v>43</v>
      </c>
      <c r="F46" s="179"/>
      <c r="G46" s="255"/>
      <c r="H46" s="55"/>
      <c r="I46" s="55">
        <f t="shared" si="33"/>
        <v>0</v>
      </c>
      <c r="J46" s="55"/>
      <c r="K46" s="66">
        <f t="shared" si="1"/>
        <v>0</v>
      </c>
      <c r="L46" s="243"/>
      <c r="M46" s="55"/>
      <c r="N46" s="55">
        <f t="shared" si="34"/>
        <v>0</v>
      </c>
      <c r="O46" s="55"/>
      <c r="P46" s="66">
        <f t="shared" si="26"/>
        <v>0</v>
      </c>
      <c r="Q46" s="243"/>
      <c r="R46" s="55"/>
      <c r="S46" s="55">
        <f t="shared" si="7"/>
        <v>0</v>
      </c>
      <c r="T46" s="55">
        <f t="shared" si="8"/>
        <v>0</v>
      </c>
      <c r="U46" s="66">
        <f t="shared" si="9"/>
        <v>0</v>
      </c>
      <c r="V46" s="246"/>
      <c r="W46" s="66"/>
      <c r="X46" s="55">
        <f t="shared" si="20"/>
        <v>0</v>
      </c>
      <c r="Y46" s="55">
        <f t="shared" si="10"/>
        <v>0</v>
      </c>
      <c r="Z46" s="66">
        <f t="shared" si="11"/>
        <v>0</v>
      </c>
      <c r="AA46" s="243"/>
      <c r="AB46" s="55"/>
      <c r="AC46" s="55">
        <f t="shared" si="12"/>
        <v>0</v>
      </c>
      <c r="AD46" s="55">
        <f t="shared" si="13"/>
        <v>0</v>
      </c>
      <c r="AE46" s="66">
        <f t="shared" si="14"/>
        <v>0</v>
      </c>
      <c r="AF46" s="65"/>
      <c r="AG46" s="55"/>
      <c r="AH46" s="55">
        <f t="shared" si="3"/>
        <v>0</v>
      </c>
      <c r="AI46" s="55">
        <f t="shared" si="15"/>
        <v>0</v>
      </c>
      <c r="AJ46" s="66">
        <f t="shared" si="16"/>
        <v>0</v>
      </c>
      <c r="AK46" s="243"/>
      <c r="AL46" s="55"/>
      <c r="AM46" s="55">
        <f t="shared" si="4"/>
        <v>0</v>
      </c>
      <c r="AN46" s="180">
        <v>10</v>
      </c>
      <c r="AO46" s="55">
        <f t="shared" si="17"/>
        <v>0</v>
      </c>
      <c r="AP46" s="66">
        <f t="shared" si="18"/>
        <v>0</v>
      </c>
      <c r="AQ46" s="56"/>
      <c r="AR46" s="195">
        <f t="shared" si="35"/>
        <v>11.5</v>
      </c>
      <c r="AS46" s="66">
        <f t="shared" si="21"/>
        <v>0</v>
      </c>
      <c r="AT46" s="172">
        <f t="shared" si="22"/>
        <v>0</v>
      </c>
      <c r="AU46" s="172">
        <f t="shared" si="23"/>
        <v>0</v>
      </c>
      <c r="AV46" s="189">
        <f t="shared" si="19"/>
        <v>0</v>
      </c>
      <c r="AW46" s="173">
        <f t="shared" si="24"/>
        <v>0</v>
      </c>
      <c r="AX46" s="55"/>
      <c r="AY46" s="165"/>
      <c r="AZ46" s="60"/>
      <c r="BA46" s="68">
        <v>10</v>
      </c>
    </row>
    <row r="47" spans="1:53" ht="18" customHeight="1" x14ac:dyDescent="0.25">
      <c r="A47" s="243"/>
      <c r="B47" s="186"/>
      <c r="C47" s="55"/>
      <c r="D47" s="55" t="s">
        <v>28</v>
      </c>
      <c r="E47" s="178">
        <v>43</v>
      </c>
      <c r="F47" s="179"/>
      <c r="G47" s="255"/>
      <c r="H47" s="55"/>
      <c r="I47" s="55">
        <f t="shared" si="33"/>
        <v>0</v>
      </c>
      <c r="J47" s="55"/>
      <c r="K47" s="66">
        <f t="shared" si="1"/>
        <v>0</v>
      </c>
      <c r="L47" s="243"/>
      <c r="M47" s="55"/>
      <c r="N47" s="55">
        <f t="shared" si="34"/>
        <v>0</v>
      </c>
      <c r="O47" s="55"/>
      <c r="P47" s="66">
        <f t="shared" si="26"/>
        <v>0</v>
      </c>
      <c r="Q47" s="243"/>
      <c r="R47" s="55"/>
      <c r="S47" s="55">
        <f t="shared" si="7"/>
        <v>0</v>
      </c>
      <c r="T47" s="55">
        <f t="shared" si="8"/>
        <v>0</v>
      </c>
      <c r="U47" s="66">
        <f t="shared" si="9"/>
        <v>0</v>
      </c>
      <c r="V47" s="246"/>
      <c r="W47" s="66"/>
      <c r="X47" s="55">
        <f t="shared" si="20"/>
        <v>0</v>
      </c>
      <c r="Y47" s="55">
        <f t="shared" si="10"/>
        <v>0</v>
      </c>
      <c r="Z47" s="66">
        <f t="shared" si="11"/>
        <v>0</v>
      </c>
      <c r="AA47" s="243"/>
      <c r="AB47" s="55"/>
      <c r="AC47" s="55">
        <f t="shared" si="12"/>
        <v>0</v>
      </c>
      <c r="AD47" s="55">
        <f t="shared" si="13"/>
        <v>0</v>
      </c>
      <c r="AE47" s="66">
        <f t="shared" si="14"/>
        <v>0</v>
      </c>
      <c r="AF47" s="65"/>
      <c r="AG47" s="55"/>
      <c r="AH47" s="55">
        <f t="shared" si="3"/>
        <v>0</v>
      </c>
      <c r="AI47" s="55">
        <f t="shared" si="15"/>
        <v>0</v>
      </c>
      <c r="AJ47" s="66">
        <f t="shared" si="16"/>
        <v>0</v>
      </c>
      <c r="AK47" s="243"/>
      <c r="AL47" s="55"/>
      <c r="AM47" s="55">
        <f t="shared" si="4"/>
        <v>0</v>
      </c>
      <c r="AN47" s="180">
        <v>10</v>
      </c>
      <c r="AO47" s="55">
        <f t="shared" si="17"/>
        <v>0</v>
      </c>
      <c r="AP47" s="66">
        <f t="shared" si="18"/>
        <v>0</v>
      </c>
      <c r="AQ47" s="56"/>
      <c r="AR47" s="195">
        <v>13</v>
      </c>
      <c r="AS47" s="66">
        <f t="shared" si="21"/>
        <v>0</v>
      </c>
      <c r="AT47" s="172">
        <f t="shared" si="22"/>
        <v>0</v>
      </c>
      <c r="AU47" s="172">
        <f t="shared" si="23"/>
        <v>0</v>
      </c>
      <c r="AV47" s="189">
        <f t="shared" si="19"/>
        <v>0</v>
      </c>
      <c r="AW47" s="173">
        <f t="shared" si="24"/>
        <v>0</v>
      </c>
      <c r="AX47" s="55"/>
      <c r="AY47" s="165"/>
      <c r="AZ47" s="60"/>
      <c r="BA47" s="68">
        <v>17</v>
      </c>
    </row>
    <row r="48" spans="1:53" ht="18" customHeight="1" x14ac:dyDescent="0.25">
      <c r="A48" s="243"/>
      <c r="B48" s="187"/>
      <c r="C48" s="55"/>
      <c r="D48" s="55" t="s">
        <v>28</v>
      </c>
      <c r="E48" s="69">
        <v>38</v>
      </c>
      <c r="F48" s="179"/>
      <c r="G48" s="255"/>
      <c r="H48" s="55"/>
      <c r="I48" s="55">
        <f t="shared" si="33"/>
        <v>0</v>
      </c>
      <c r="J48" s="55"/>
      <c r="K48" s="66">
        <f t="shared" si="1"/>
        <v>0</v>
      </c>
      <c r="L48" s="243"/>
      <c r="M48" s="55"/>
      <c r="N48" s="55">
        <f t="shared" si="34"/>
        <v>0</v>
      </c>
      <c r="O48" s="55"/>
      <c r="P48" s="66">
        <f t="shared" si="26"/>
        <v>0</v>
      </c>
      <c r="Q48" s="243"/>
      <c r="R48" s="55"/>
      <c r="S48" s="55">
        <f t="shared" si="7"/>
        <v>0</v>
      </c>
      <c r="T48" s="55">
        <f t="shared" si="8"/>
        <v>0</v>
      </c>
      <c r="U48" s="66">
        <f t="shared" si="9"/>
        <v>0</v>
      </c>
      <c r="V48" s="246"/>
      <c r="W48" s="66"/>
      <c r="X48" s="55">
        <f t="shared" si="20"/>
        <v>0</v>
      </c>
      <c r="Y48" s="55">
        <f t="shared" si="10"/>
        <v>0</v>
      </c>
      <c r="Z48" s="66">
        <f t="shared" si="11"/>
        <v>0</v>
      </c>
      <c r="AA48" s="243"/>
      <c r="AB48" s="55"/>
      <c r="AC48" s="55">
        <f t="shared" si="12"/>
        <v>0</v>
      </c>
      <c r="AD48" s="55">
        <f t="shared" si="13"/>
        <v>0</v>
      </c>
      <c r="AE48" s="66">
        <f t="shared" si="14"/>
        <v>0</v>
      </c>
      <c r="AF48" s="65"/>
      <c r="AG48" s="55"/>
      <c r="AH48" s="55">
        <f t="shared" si="3"/>
        <v>0</v>
      </c>
      <c r="AI48" s="55">
        <f t="shared" si="15"/>
        <v>0</v>
      </c>
      <c r="AJ48" s="66">
        <f t="shared" si="16"/>
        <v>0</v>
      </c>
      <c r="AK48" s="243"/>
      <c r="AL48" s="55"/>
      <c r="AM48" s="55">
        <f t="shared" si="4"/>
        <v>0</v>
      </c>
      <c r="AN48" s="180">
        <v>10</v>
      </c>
      <c r="AO48" s="55">
        <f t="shared" si="17"/>
        <v>0</v>
      </c>
      <c r="AP48" s="66">
        <f t="shared" si="18"/>
        <v>0</v>
      </c>
      <c r="AQ48" s="56"/>
      <c r="AR48" s="195">
        <f t="shared" si="35"/>
        <v>13.799999999999999</v>
      </c>
      <c r="AS48" s="66">
        <f t="shared" si="21"/>
        <v>0</v>
      </c>
      <c r="AT48" s="172">
        <f t="shared" si="22"/>
        <v>0</v>
      </c>
      <c r="AU48" s="172">
        <f t="shared" si="23"/>
        <v>0</v>
      </c>
      <c r="AV48" s="189">
        <f t="shared" si="19"/>
        <v>0</v>
      </c>
      <c r="AW48" s="173">
        <f t="shared" si="24"/>
        <v>0</v>
      </c>
      <c r="AX48" s="55"/>
      <c r="AY48" s="165"/>
      <c r="AZ48" s="60"/>
      <c r="BA48" s="68">
        <v>12</v>
      </c>
    </row>
    <row r="49" spans="1:53" ht="18" customHeight="1" x14ac:dyDescent="0.25">
      <c r="A49" s="243"/>
      <c r="B49" s="187"/>
      <c r="C49" s="55"/>
      <c r="D49" s="55" t="s">
        <v>28</v>
      </c>
      <c r="E49" s="69">
        <v>38</v>
      </c>
      <c r="F49" s="179"/>
      <c r="G49" s="255"/>
      <c r="H49" s="55"/>
      <c r="I49" s="55">
        <f t="shared" si="33"/>
        <v>0</v>
      </c>
      <c r="J49" s="55"/>
      <c r="K49" s="66">
        <f t="shared" si="1"/>
        <v>0</v>
      </c>
      <c r="L49" s="243"/>
      <c r="M49" s="55"/>
      <c r="N49" s="55">
        <f t="shared" si="34"/>
        <v>0</v>
      </c>
      <c r="O49" s="55"/>
      <c r="P49" s="66">
        <f t="shared" si="26"/>
        <v>0</v>
      </c>
      <c r="Q49" s="243"/>
      <c r="R49" s="55"/>
      <c r="S49" s="55">
        <f t="shared" si="7"/>
        <v>0</v>
      </c>
      <c r="T49" s="55">
        <f t="shared" si="8"/>
        <v>0</v>
      </c>
      <c r="U49" s="66">
        <f t="shared" si="9"/>
        <v>0</v>
      </c>
      <c r="V49" s="246"/>
      <c r="W49" s="66"/>
      <c r="X49" s="55">
        <f t="shared" si="20"/>
        <v>0</v>
      </c>
      <c r="Y49" s="55">
        <f t="shared" si="10"/>
        <v>0</v>
      </c>
      <c r="Z49" s="66">
        <f t="shared" si="11"/>
        <v>0</v>
      </c>
      <c r="AA49" s="243"/>
      <c r="AB49" s="55"/>
      <c r="AC49" s="55">
        <f t="shared" si="12"/>
        <v>0</v>
      </c>
      <c r="AD49" s="55">
        <f t="shared" si="13"/>
        <v>0</v>
      </c>
      <c r="AE49" s="66">
        <f t="shared" si="14"/>
        <v>0</v>
      </c>
      <c r="AF49" s="65"/>
      <c r="AG49" s="55"/>
      <c r="AH49" s="55">
        <f t="shared" si="3"/>
        <v>0</v>
      </c>
      <c r="AI49" s="55">
        <f t="shared" si="15"/>
        <v>0</v>
      </c>
      <c r="AJ49" s="66">
        <f t="shared" si="16"/>
        <v>0</v>
      </c>
      <c r="AK49" s="243"/>
      <c r="AL49" s="55"/>
      <c r="AM49" s="55">
        <f t="shared" si="4"/>
        <v>0</v>
      </c>
      <c r="AN49" s="180">
        <v>10</v>
      </c>
      <c r="AO49" s="55">
        <f t="shared" si="17"/>
        <v>0</v>
      </c>
      <c r="AP49" s="66">
        <f t="shared" si="18"/>
        <v>0</v>
      </c>
      <c r="AQ49" s="56"/>
      <c r="AR49" s="195">
        <f t="shared" si="35"/>
        <v>13.799999999999999</v>
      </c>
      <c r="AS49" s="66">
        <f t="shared" si="21"/>
        <v>0</v>
      </c>
      <c r="AT49" s="172">
        <f t="shared" si="22"/>
        <v>0</v>
      </c>
      <c r="AU49" s="172">
        <f t="shared" si="23"/>
        <v>0</v>
      </c>
      <c r="AV49" s="189">
        <f t="shared" si="19"/>
        <v>0</v>
      </c>
      <c r="AW49" s="173">
        <f t="shared" si="24"/>
        <v>0</v>
      </c>
      <c r="AX49" s="55"/>
      <c r="AY49" s="165"/>
      <c r="AZ49" s="60"/>
      <c r="BA49" s="68">
        <v>12</v>
      </c>
    </row>
    <row r="50" spans="1:53" ht="18" customHeight="1" x14ac:dyDescent="0.25">
      <c r="A50" s="243"/>
      <c r="B50" s="187"/>
      <c r="C50" s="55"/>
      <c r="D50" s="55" t="s">
        <v>28</v>
      </c>
      <c r="E50" s="69">
        <v>38</v>
      </c>
      <c r="F50" s="179"/>
      <c r="G50" s="255"/>
      <c r="H50" s="55"/>
      <c r="I50" s="55">
        <f t="shared" si="33"/>
        <v>0</v>
      </c>
      <c r="J50" s="55"/>
      <c r="K50" s="66">
        <f t="shared" si="1"/>
        <v>0</v>
      </c>
      <c r="L50" s="243"/>
      <c r="M50" s="55"/>
      <c r="N50" s="55">
        <f t="shared" si="34"/>
        <v>0</v>
      </c>
      <c r="O50" s="55"/>
      <c r="P50" s="66">
        <f t="shared" si="26"/>
        <v>0</v>
      </c>
      <c r="Q50" s="243"/>
      <c r="R50" s="55"/>
      <c r="S50" s="55">
        <f t="shared" si="7"/>
        <v>0</v>
      </c>
      <c r="T50" s="55">
        <f t="shared" si="8"/>
        <v>0</v>
      </c>
      <c r="U50" s="66">
        <f t="shared" si="9"/>
        <v>0</v>
      </c>
      <c r="V50" s="246"/>
      <c r="W50" s="66"/>
      <c r="X50" s="55">
        <f t="shared" si="20"/>
        <v>0</v>
      </c>
      <c r="Y50" s="55">
        <f t="shared" si="10"/>
        <v>0</v>
      </c>
      <c r="Z50" s="66">
        <f t="shared" si="11"/>
        <v>0</v>
      </c>
      <c r="AA50" s="243"/>
      <c r="AB50" s="55"/>
      <c r="AC50" s="55">
        <f t="shared" si="12"/>
        <v>0</v>
      </c>
      <c r="AD50" s="55">
        <f t="shared" si="13"/>
        <v>0</v>
      </c>
      <c r="AE50" s="66">
        <f t="shared" si="14"/>
        <v>0</v>
      </c>
      <c r="AF50" s="65"/>
      <c r="AG50" s="55"/>
      <c r="AH50" s="55">
        <f t="shared" si="3"/>
        <v>0</v>
      </c>
      <c r="AI50" s="55">
        <f t="shared" si="15"/>
        <v>0</v>
      </c>
      <c r="AJ50" s="66">
        <f t="shared" si="16"/>
        <v>0</v>
      </c>
      <c r="AK50" s="243"/>
      <c r="AL50" s="55"/>
      <c r="AM50" s="55">
        <f t="shared" si="4"/>
        <v>0</v>
      </c>
      <c r="AN50" s="180">
        <v>10</v>
      </c>
      <c r="AO50" s="55">
        <f t="shared" si="17"/>
        <v>0</v>
      </c>
      <c r="AP50" s="66">
        <f t="shared" si="18"/>
        <v>0</v>
      </c>
      <c r="AQ50" s="56"/>
      <c r="AR50" s="195">
        <f t="shared" si="35"/>
        <v>13.799999999999999</v>
      </c>
      <c r="AS50" s="66">
        <f t="shared" si="21"/>
        <v>0</v>
      </c>
      <c r="AT50" s="172">
        <f t="shared" si="22"/>
        <v>0</v>
      </c>
      <c r="AU50" s="172">
        <f t="shared" si="23"/>
        <v>0</v>
      </c>
      <c r="AV50" s="189">
        <f t="shared" si="19"/>
        <v>0</v>
      </c>
      <c r="AW50" s="173">
        <f t="shared" si="24"/>
        <v>0</v>
      </c>
      <c r="AX50" s="55"/>
      <c r="AY50" s="165"/>
      <c r="AZ50" s="60"/>
      <c r="BA50" s="68">
        <v>12</v>
      </c>
    </row>
    <row r="51" spans="1:53" ht="18" customHeight="1" x14ac:dyDescent="0.25">
      <c r="A51" s="243"/>
      <c r="B51" s="187"/>
      <c r="C51" s="55"/>
      <c r="D51" s="55" t="s">
        <v>28</v>
      </c>
      <c r="E51" s="69">
        <v>43</v>
      </c>
      <c r="F51" s="179"/>
      <c r="G51" s="255"/>
      <c r="H51" s="55"/>
      <c r="I51" s="55">
        <f t="shared" si="33"/>
        <v>0</v>
      </c>
      <c r="J51" s="55"/>
      <c r="K51" s="66">
        <f t="shared" si="1"/>
        <v>0</v>
      </c>
      <c r="L51" s="243"/>
      <c r="M51" s="55"/>
      <c r="N51" s="55">
        <f t="shared" si="34"/>
        <v>0</v>
      </c>
      <c r="O51" s="55"/>
      <c r="P51" s="66">
        <f t="shared" si="26"/>
        <v>0</v>
      </c>
      <c r="Q51" s="243"/>
      <c r="R51" s="55"/>
      <c r="S51" s="55">
        <f t="shared" si="7"/>
        <v>0</v>
      </c>
      <c r="T51" s="55">
        <f t="shared" si="8"/>
        <v>0</v>
      </c>
      <c r="U51" s="66">
        <f t="shared" si="9"/>
        <v>0</v>
      </c>
      <c r="V51" s="246"/>
      <c r="W51" s="55"/>
      <c r="X51" s="55">
        <f t="shared" si="20"/>
        <v>0</v>
      </c>
      <c r="Y51" s="55">
        <f t="shared" si="10"/>
        <v>0</v>
      </c>
      <c r="Z51" s="66">
        <f t="shared" si="11"/>
        <v>0</v>
      </c>
      <c r="AA51" s="243"/>
      <c r="AB51" s="66"/>
      <c r="AC51" s="66">
        <f t="shared" si="12"/>
        <v>0</v>
      </c>
      <c r="AD51" s="55">
        <f t="shared" si="13"/>
        <v>0</v>
      </c>
      <c r="AE51" s="66">
        <f t="shared" si="14"/>
        <v>0</v>
      </c>
      <c r="AF51" s="65"/>
      <c r="AG51" s="55"/>
      <c r="AH51" s="55">
        <f t="shared" si="3"/>
        <v>0</v>
      </c>
      <c r="AI51" s="55">
        <f t="shared" si="15"/>
        <v>0</v>
      </c>
      <c r="AJ51" s="66">
        <f t="shared" si="16"/>
        <v>0</v>
      </c>
      <c r="AK51" s="243"/>
      <c r="AL51" s="55"/>
      <c r="AM51" s="55">
        <f t="shared" si="4"/>
        <v>0</v>
      </c>
      <c r="AN51" s="180">
        <v>10</v>
      </c>
      <c r="AO51" s="55">
        <f t="shared" si="17"/>
        <v>0</v>
      </c>
      <c r="AP51" s="66">
        <f t="shared" si="18"/>
        <v>0</v>
      </c>
      <c r="AQ51" s="56"/>
      <c r="AR51" s="195">
        <f t="shared" si="35"/>
        <v>21.274999999999999</v>
      </c>
      <c r="AS51" s="66">
        <f t="shared" si="21"/>
        <v>0</v>
      </c>
      <c r="AT51" s="172">
        <f t="shared" si="22"/>
        <v>0</v>
      </c>
      <c r="AU51" s="172">
        <f t="shared" si="23"/>
        <v>0</v>
      </c>
      <c r="AV51" s="189">
        <f t="shared" si="19"/>
        <v>0</v>
      </c>
      <c r="AW51" s="173">
        <f t="shared" si="24"/>
        <v>0</v>
      </c>
      <c r="AX51" s="55"/>
      <c r="AY51" s="165"/>
      <c r="AZ51" s="60"/>
      <c r="BA51" s="68">
        <v>18.5</v>
      </c>
    </row>
    <row r="52" spans="1:53" ht="18" customHeight="1" x14ac:dyDescent="0.25">
      <c r="A52" s="243"/>
      <c r="B52" s="187"/>
      <c r="C52" s="55"/>
      <c r="D52" s="55" t="s">
        <v>28</v>
      </c>
      <c r="E52" s="69">
        <v>43</v>
      </c>
      <c r="F52" s="179"/>
      <c r="G52" s="255"/>
      <c r="H52" s="55"/>
      <c r="I52" s="55">
        <f t="shared" si="33"/>
        <v>0</v>
      </c>
      <c r="J52" s="55"/>
      <c r="K52" s="66">
        <f t="shared" si="1"/>
        <v>0</v>
      </c>
      <c r="L52" s="243"/>
      <c r="M52" s="55"/>
      <c r="N52" s="55">
        <f t="shared" si="34"/>
        <v>0</v>
      </c>
      <c r="O52" s="55"/>
      <c r="P52" s="66">
        <f t="shared" si="26"/>
        <v>0</v>
      </c>
      <c r="Q52" s="243"/>
      <c r="R52" s="55"/>
      <c r="S52" s="55">
        <f t="shared" si="7"/>
        <v>0</v>
      </c>
      <c r="T52" s="55">
        <f t="shared" si="8"/>
        <v>0</v>
      </c>
      <c r="U52" s="66">
        <f t="shared" si="9"/>
        <v>0</v>
      </c>
      <c r="V52" s="246"/>
      <c r="W52" s="55"/>
      <c r="X52" s="55">
        <f t="shared" si="20"/>
        <v>0</v>
      </c>
      <c r="Y52" s="55">
        <f t="shared" si="10"/>
        <v>0</v>
      </c>
      <c r="Z52" s="66">
        <f t="shared" si="11"/>
        <v>0</v>
      </c>
      <c r="AA52" s="243"/>
      <c r="AB52" s="66"/>
      <c r="AC52" s="66">
        <f t="shared" si="12"/>
        <v>0</v>
      </c>
      <c r="AD52" s="55">
        <f t="shared" si="13"/>
        <v>0</v>
      </c>
      <c r="AE52" s="66">
        <f t="shared" si="14"/>
        <v>0</v>
      </c>
      <c r="AF52" s="65"/>
      <c r="AG52" s="55"/>
      <c r="AH52" s="55">
        <f t="shared" si="3"/>
        <v>0</v>
      </c>
      <c r="AI52" s="55">
        <f t="shared" si="15"/>
        <v>0</v>
      </c>
      <c r="AJ52" s="66">
        <f t="shared" si="16"/>
        <v>0</v>
      </c>
      <c r="AK52" s="243"/>
      <c r="AL52" s="55"/>
      <c r="AM52" s="55">
        <f t="shared" si="4"/>
        <v>0</v>
      </c>
      <c r="AN52" s="180">
        <v>10</v>
      </c>
      <c r="AO52" s="55">
        <f t="shared" si="17"/>
        <v>0</v>
      </c>
      <c r="AP52" s="66">
        <f t="shared" si="18"/>
        <v>0</v>
      </c>
      <c r="AQ52" s="56"/>
      <c r="AR52" s="195">
        <v>16</v>
      </c>
      <c r="AS52" s="66">
        <f t="shared" si="21"/>
        <v>0</v>
      </c>
      <c r="AT52" s="172">
        <f t="shared" si="22"/>
        <v>0</v>
      </c>
      <c r="AU52" s="172">
        <f t="shared" si="23"/>
        <v>0</v>
      </c>
      <c r="AV52" s="189">
        <f t="shared" si="19"/>
        <v>0</v>
      </c>
      <c r="AW52" s="173">
        <f t="shared" si="24"/>
        <v>0</v>
      </c>
      <c r="AX52" s="55"/>
      <c r="AY52" s="165"/>
      <c r="AZ52" s="60"/>
      <c r="BA52" s="68">
        <v>16</v>
      </c>
    </row>
    <row r="53" spans="1:53" ht="18" customHeight="1" x14ac:dyDescent="0.25">
      <c r="A53" s="243"/>
      <c r="B53" s="187"/>
      <c r="C53" s="55"/>
      <c r="D53" s="55" t="s">
        <v>28</v>
      </c>
      <c r="E53" s="69">
        <v>43</v>
      </c>
      <c r="F53" s="179"/>
      <c r="G53" s="255"/>
      <c r="H53" s="55"/>
      <c r="I53" s="55">
        <f t="shared" si="33"/>
        <v>0</v>
      </c>
      <c r="J53" s="55"/>
      <c r="K53" s="66">
        <f t="shared" si="1"/>
        <v>0</v>
      </c>
      <c r="L53" s="243"/>
      <c r="M53" s="55"/>
      <c r="N53" s="55">
        <f t="shared" si="34"/>
        <v>0</v>
      </c>
      <c r="O53" s="55"/>
      <c r="P53" s="66">
        <f t="shared" si="26"/>
        <v>0</v>
      </c>
      <c r="Q53" s="243"/>
      <c r="R53" s="55"/>
      <c r="S53" s="55">
        <f t="shared" si="7"/>
        <v>0</v>
      </c>
      <c r="T53" s="55">
        <f t="shared" si="8"/>
        <v>0</v>
      </c>
      <c r="U53" s="66">
        <f t="shared" si="9"/>
        <v>0</v>
      </c>
      <c r="V53" s="246"/>
      <c r="W53" s="55"/>
      <c r="X53" s="55">
        <f t="shared" si="20"/>
        <v>0</v>
      </c>
      <c r="Y53" s="55">
        <f t="shared" si="10"/>
        <v>0</v>
      </c>
      <c r="Z53" s="66">
        <f t="shared" si="11"/>
        <v>0</v>
      </c>
      <c r="AA53" s="243"/>
      <c r="AB53" s="66"/>
      <c r="AC53" s="66">
        <f t="shared" si="12"/>
        <v>0</v>
      </c>
      <c r="AD53" s="55">
        <f t="shared" si="13"/>
        <v>0</v>
      </c>
      <c r="AE53" s="66">
        <f t="shared" si="14"/>
        <v>0</v>
      </c>
      <c r="AF53" s="65"/>
      <c r="AG53" s="55"/>
      <c r="AH53" s="55">
        <f t="shared" si="3"/>
        <v>0</v>
      </c>
      <c r="AI53" s="55">
        <f t="shared" si="15"/>
        <v>0</v>
      </c>
      <c r="AJ53" s="66">
        <f t="shared" si="16"/>
        <v>0</v>
      </c>
      <c r="AK53" s="243"/>
      <c r="AL53" s="55"/>
      <c r="AM53" s="55">
        <f t="shared" si="4"/>
        <v>0</v>
      </c>
      <c r="AN53" s="180">
        <v>10</v>
      </c>
      <c r="AO53" s="55">
        <f t="shared" si="17"/>
        <v>0</v>
      </c>
      <c r="AP53" s="66">
        <f t="shared" si="18"/>
        <v>0</v>
      </c>
      <c r="AQ53" s="56"/>
      <c r="AR53" s="195">
        <v>12</v>
      </c>
      <c r="AS53" s="66">
        <f t="shared" si="21"/>
        <v>0</v>
      </c>
      <c r="AT53" s="172">
        <f t="shared" si="22"/>
        <v>0</v>
      </c>
      <c r="AU53" s="172">
        <f t="shared" si="23"/>
        <v>0</v>
      </c>
      <c r="AV53" s="189">
        <f t="shared" si="19"/>
        <v>0</v>
      </c>
      <c r="AW53" s="173">
        <f t="shared" si="24"/>
        <v>0</v>
      </c>
      <c r="AX53" s="55"/>
      <c r="AY53" s="165"/>
      <c r="AZ53" s="60"/>
      <c r="BA53" s="68">
        <v>12</v>
      </c>
    </row>
    <row r="54" spans="1:53" ht="18" customHeight="1" x14ac:dyDescent="0.25">
      <c r="A54" s="243"/>
      <c r="B54" s="187"/>
      <c r="C54" s="55"/>
      <c r="D54" s="55" t="s">
        <v>28</v>
      </c>
      <c r="E54" s="69">
        <v>43</v>
      </c>
      <c r="F54" s="179"/>
      <c r="G54" s="255"/>
      <c r="H54" s="55"/>
      <c r="I54" s="55">
        <f t="shared" si="33"/>
        <v>0</v>
      </c>
      <c r="J54" s="55"/>
      <c r="K54" s="66">
        <f t="shared" si="1"/>
        <v>0</v>
      </c>
      <c r="L54" s="243"/>
      <c r="M54" s="55"/>
      <c r="N54" s="55">
        <f t="shared" si="34"/>
        <v>0</v>
      </c>
      <c r="O54" s="55"/>
      <c r="P54" s="66">
        <f t="shared" si="26"/>
        <v>0</v>
      </c>
      <c r="Q54" s="243"/>
      <c r="R54" s="55"/>
      <c r="S54" s="55">
        <f t="shared" si="7"/>
        <v>0</v>
      </c>
      <c r="T54" s="55">
        <f t="shared" si="8"/>
        <v>0</v>
      </c>
      <c r="U54" s="66">
        <f t="shared" si="9"/>
        <v>0</v>
      </c>
      <c r="V54" s="246"/>
      <c r="W54" s="55"/>
      <c r="X54" s="55">
        <f t="shared" si="20"/>
        <v>0</v>
      </c>
      <c r="Y54" s="55">
        <f t="shared" si="10"/>
        <v>0</v>
      </c>
      <c r="Z54" s="66">
        <f t="shared" si="11"/>
        <v>0</v>
      </c>
      <c r="AA54" s="243"/>
      <c r="AB54" s="66"/>
      <c r="AC54" s="66">
        <f t="shared" si="12"/>
        <v>0</v>
      </c>
      <c r="AD54" s="55">
        <f t="shared" si="13"/>
        <v>0</v>
      </c>
      <c r="AE54" s="66">
        <f t="shared" si="14"/>
        <v>0</v>
      </c>
      <c r="AF54" s="65"/>
      <c r="AG54" s="55"/>
      <c r="AH54" s="55">
        <f t="shared" si="3"/>
        <v>0</v>
      </c>
      <c r="AI54" s="55">
        <f t="shared" si="15"/>
        <v>0</v>
      </c>
      <c r="AJ54" s="66">
        <f t="shared" si="16"/>
        <v>0</v>
      </c>
      <c r="AK54" s="243"/>
      <c r="AL54" s="55"/>
      <c r="AM54" s="55">
        <f t="shared" si="4"/>
        <v>0</v>
      </c>
      <c r="AN54" s="180">
        <v>10</v>
      </c>
      <c r="AO54" s="55">
        <f t="shared" si="17"/>
        <v>0</v>
      </c>
      <c r="AP54" s="66">
        <f t="shared" si="18"/>
        <v>0</v>
      </c>
      <c r="AQ54" s="56"/>
      <c r="AR54" s="195">
        <v>16</v>
      </c>
      <c r="AS54" s="66">
        <f t="shared" si="21"/>
        <v>0</v>
      </c>
      <c r="AT54" s="172">
        <f t="shared" si="22"/>
        <v>0</v>
      </c>
      <c r="AU54" s="172">
        <f t="shared" si="23"/>
        <v>0</v>
      </c>
      <c r="AV54" s="189">
        <f t="shared" si="19"/>
        <v>0</v>
      </c>
      <c r="AW54" s="173">
        <f t="shared" si="24"/>
        <v>0</v>
      </c>
      <c r="AX54" s="55"/>
      <c r="AY54" s="165"/>
      <c r="AZ54" s="60"/>
      <c r="BA54" s="68">
        <v>16</v>
      </c>
    </row>
    <row r="55" spans="1:53" s="70" customFormat="1" ht="18" customHeight="1" x14ac:dyDescent="0.25">
      <c r="A55" s="243"/>
      <c r="B55" s="187"/>
      <c r="C55" s="55"/>
      <c r="D55" s="55" t="s">
        <v>28</v>
      </c>
      <c r="E55" s="69">
        <v>43</v>
      </c>
      <c r="F55" s="179"/>
      <c r="G55" s="255"/>
      <c r="H55" s="55"/>
      <c r="I55" s="55">
        <f t="shared" si="33"/>
        <v>0</v>
      </c>
      <c r="J55" s="55"/>
      <c r="K55" s="66">
        <f t="shared" si="1"/>
        <v>0</v>
      </c>
      <c r="L55" s="243"/>
      <c r="M55" s="55"/>
      <c r="N55" s="55">
        <f t="shared" si="34"/>
        <v>0</v>
      </c>
      <c r="O55" s="55"/>
      <c r="P55" s="66">
        <f t="shared" si="26"/>
        <v>0</v>
      </c>
      <c r="Q55" s="243"/>
      <c r="R55" s="55"/>
      <c r="S55" s="55">
        <f t="shared" si="7"/>
        <v>0</v>
      </c>
      <c r="T55" s="55">
        <f t="shared" si="8"/>
        <v>0</v>
      </c>
      <c r="U55" s="66">
        <f t="shared" si="9"/>
        <v>0</v>
      </c>
      <c r="V55" s="246"/>
      <c r="W55" s="55"/>
      <c r="X55" s="55">
        <f t="shared" si="20"/>
        <v>0</v>
      </c>
      <c r="Y55" s="55">
        <f t="shared" si="10"/>
        <v>0</v>
      </c>
      <c r="Z55" s="66">
        <f t="shared" si="11"/>
        <v>0</v>
      </c>
      <c r="AA55" s="243"/>
      <c r="AB55" s="66"/>
      <c r="AC55" s="66">
        <f t="shared" si="12"/>
        <v>0</v>
      </c>
      <c r="AD55" s="55">
        <f t="shared" si="13"/>
        <v>0</v>
      </c>
      <c r="AE55" s="66">
        <f t="shared" si="14"/>
        <v>0</v>
      </c>
      <c r="AF55" s="65"/>
      <c r="AG55" s="55"/>
      <c r="AH55" s="55">
        <f t="shared" si="3"/>
        <v>0</v>
      </c>
      <c r="AI55" s="55">
        <f t="shared" si="15"/>
        <v>0</v>
      </c>
      <c r="AJ55" s="66">
        <f t="shared" si="16"/>
        <v>0</v>
      </c>
      <c r="AK55" s="243"/>
      <c r="AL55" s="55"/>
      <c r="AM55" s="55">
        <f t="shared" si="4"/>
        <v>0</v>
      </c>
      <c r="AN55" s="180">
        <v>10</v>
      </c>
      <c r="AO55" s="55">
        <f t="shared" si="17"/>
        <v>0</v>
      </c>
      <c r="AP55" s="66">
        <f t="shared" si="18"/>
        <v>0</v>
      </c>
      <c r="AQ55" s="56"/>
      <c r="AR55" s="195">
        <v>14</v>
      </c>
      <c r="AS55" s="66">
        <f t="shared" si="21"/>
        <v>0</v>
      </c>
      <c r="AT55" s="172">
        <f t="shared" si="22"/>
        <v>0</v>
      </c>
      <c r="AU55" s="172">
        <f t="shared" si="23"/>
        <v>0</v>
      </c>
      <c r="AV55" s="189">
        <f t="shared" si="19"/>
        <v>0</v>
      </c>
      <c r="AW55" s="173">
        <f t="shared" si="24"/>
        <v>0</v>
      </c>
      <c r="AX55" s="55"/>
      <c r="AY55" s="165"/>
      <c r="AZ55" s="60"/>
      <c r="BA55" s="68">
        <v>14</v>
      </c>
    </row>
    <row r="56" spans="1:53" ht="18" customHeight="1" x14ac:dyDescent="0.25">
      <c r="A56" s="243"/>
      <c r="B56" s="187"/>
      <c r="C56" s="55"/>
      <c r="D56" s="55" t="s">
        <v>28</v>
      </c>
      <c r="E56" s="69">
        <v>43</v>
      </c>
      <c r="F56" s="179"/>
      <c r="G56" s="255"/>
      <c r="H56" s="55"/>
      <c r="I56" s="55">
        <f t="shared" si="33"/>
        <v>0</v>
      </c>
      <c r="J56" s="55"/>
      <c r="K56" s="66">
        <f t="shared" si="1"/>
        <v>0</v>
      </c>
      <c r="L56" s="243"/>
      <c r="M56" s="55"/>
      <c r="N56" s="55">
        <f t="shared" ref="N56" si="36">M56*$H$9</f>
        <v>0</v>
      </c>
      <c r="O56" s="55"/>
      <c r="P56" s="66">
        <f t="shared" si="26"/>
        <v>0</v>
      </c>
      <c r="Q56" s="243"/>
      <c r="R56" s="55"/>
      <c r="S56" s="55">
        <f t="shared" ref="S56" si="37">R56*$H$9</f>
        <v>0</v>
      </c>
      <c r="T56" s="55">
        <f t="shared" si="8"/>
        <v>0</v>
      </c>
      <c r="U56" s="66">
        <f t="shared" si="9"/>
        <v>0</v>
      </c>
      <c r="V56" s="246"/>
      <c r="W56" s="55"/>
      <c r="X56" s="55">
        <f t="shared" si="20"/>
        <v>0</v>
      </c>
      <c r="Y56" s="55">
        <f t="shared" si="10"/>
        <v>0</v>
      </c>
      <c r="Z56" s="66">
        <f t="shared" si="11"/>
        <v>0</v>
      </c>
      <c r="AA56" s="243"/>
      <c r="AB56" s="66"/>
      <c r="AC56" s="66">
        <f t="shared" si="12"/>
        <v>0</v>
      </c>
      <c r="AD56" s="55">
        <f t="shared" si="13"/>
        <v>0</v>
      </c>
      <c r="AE56" s="66">
        <f t="shared" si="14"/>
        <v>0</v>
      </c>
      <c r="AF56" s="65"/>
      <c r="AG56" s="55"/>
      <c r="AH56" s="55">
        <f t="shared" si="3"/>
        <v>0</v>
      </c>
      <c r="AI56" s="55">
        <f t="shared" si="15"/>
        <v>0</v>
      </c>
      <c r="AJ56" s="66">
        <f t="shared" si="16"/>
        <v>0</v>
      </c>
      <c r="AK56" s="243"/>
      <c r="AL56" s="55"/>
      <c r="AM56" s="55">
        <f t="shared" si="4"/>
        <v>0</v>
      </c>
      <c r="AN56" s="180">
        <v>10</v>
      </c>
      <c r="AO56" s="55">
        <f t="shared" si="17"/>
        <v>0</v>
      </c>
      <c r="AP56" s="66">
        <f t="shared" si="18"/>
        <v>0</v>
      </c>
      <c r="AQ56" s="56"/>
      <c r="AR56" s="195">
        <v>4</v>
      </c>
      <c r="AS56" s="66">
        <f t="shared" si="21"/>
        <v>0</v>
      </c>
      <c r="AT56" s="172">
        <f t="shared" si="22"/>
        <v>0</v>
      </c>
      <c r="AU56" s="172">
        <f t="shared" si="23"/>
        <v>0</v>
      </c>
      <c r="AV56" s="189">
        <f t="shared" si="19"/>
        <v>0</v>
      </c>
      <c r="AW56" s="173">
        <f t="shared" si="24"/>
        <v>0</v>
      </c>
      <c r="AX56" s="55"/>
      <c r="AY56" s="165"/>
      <c r="AZ56" s="60"/>
      <c r="BA56" s="68"/>
    </row>
    <row r="57" spans="1:53" x14ac:dyDescent="0.25">
      <c r="A57" s="243"/>
      <c r="B57" s="54" t="s">
        <v>0</v>
      </c>
      <c r="C57" s="54"/>
      <c r="D57" s="54"/>
      <c r="E57" s="54"/>
      <c r="F57" s="175">
        <f>SUM(F12:F55)</f>
        <v>75</v>
      </c>
      <c r="G57" s="255"/>
      <c r="H57" s="54">
        <f>SUM(H12:H56)</f>
        <v>0</v>
      </c>
      <c r="I57" s="54">
        <f>H57*H9</f>
        <v>0</v>
      </c>
      <c r="J57" s="54">
        <f>I57*I9</f>
        <v>0</v>
      </c>
      <c r="K57" s="71">
        <f>SUM(K12:K55)</f>
        <v>0</v>
      </c>
      <c r="L57" s="243"/>
      <c r="M57" s="54">
        <f>SUM(M12:M56)</f>
        <v>0</v>
      </c>
      <c r="N57" s="54">
        <f>M57*M9</f>
        <v>0</v>
      </c>
      <c r="O57" s="54">
        <f>N57*N9</f>
        <v>0</v>
      </c>
      <c r="P57" s="71">
        <f>SUM(P12:P56)</f>
        <v>0</v>
      </c>
      <c r="Q57" s="243"/>
      <c r="R57" s="54">
        <f>SUM(R12:R56)</f>
        <v>0</v>
      </c>
      <c r="S57" s="54">
        <f>R57*R9</f>
        <v>0</v>
      </c>
      <c r="T57" s="54">
        <f>S57*S9</f>
        <v>0</v>
      </c>
      <c r="U57" s="71">
        <f>SUM(U12:U55)</f>
        <v>0</v>
      </c>
      <c r="V57" s="246"/>
      <c r="W57" s="71">
        <f>SUM(W12:W56)</f>
        <v>0</v>
      </c>
      <c r="X57" s="54">
        <f>W57*W9</f>
        <v>0</v>
      </c>
      <c r="Y57" s="54"/>
      <c r="Z57" s="71">
        <f>SUM(Z12:Z55)</f>
        <v>0</v>
      </c>
      <c r="AA57" s="243"/>
      <c r="AB57" s="71">
        <f>SUM(AB12:AB56)</f>
        <v>0</v>
      </c>
      <c r="AC57" s="71">
        <f>AB57*AB9</f>
        <v>0</v>
      </c>
      <c r="AD57" s="71">
        <f>AC57*AC9</f>
        <v>0</v>
      </c>
      <c r="AE57" s="71">
        <f>SUM(AE12:AE56)</f>
        <v>0</v>
      </c>
      <c r="AF57" s="65"/>
      <c r="AG57" s="54">
        <f>SUM(AG12:AG56)</f>
        <v>0</v>
      </c>
      <c r="AH57" s="54">
        <f>AG57*AG9</f>
        <v>0</v>
      </c>
      <c r="AI57" s="54">
        <f>AG57*AH9</f>
        <v>0</v>
      </c>
      <c r="AJ57" s="54">
        <f>SUM(AJ12:AJ55)</f>
        <v>0</v>
      </c>
      <c r="AK57" s="244"/>
      <c r="AL57" s="54">
        <f>SUM(AL12:AL56)</f>
        <v>0</v>
      </c>
      <c r="AM57" s="54">
        <f>AL57*AL9</f>
        <v>0</v>
      </c>
      <c r="AN57" s="54"/>
      <c r="AO57" s="54">
        <f t="shared" ref="AO57" si="38">AN57*AN9</f>
        <v>0</v>
      </c>
      <c r="AP57" s="71">
        <f>SUM(AP12:AP56)</f>
        <v>0</v>
      </c>
      <c r="AQ57" s="233"/>
      <c r="AR57" s="234"/>
      <c r="AS57" s="234"/>
      <c r="AT57" s="234"/>
      <c r="AU57" s="234"/>
      <c r="AV57" s="234"/>
      <c r="AW57" s="232"/>
      <c r="AX57" s="165"/>
      <c r="AY57" s="165"/>
      <c r="AZ57" s="60"/>
      <c r="BA57" s="67"/>
    </row>
    <row r="58" spans="1:53" s="139" customFormat="1" ht="30" customHeight="1" x14ac:dyDescent="0.25">
      <c r="A58" s="244"/>
      <c r="B58" s="257" t="s">
        <v>93</v>
      </c>
      <c r="C58" s="258"/>
      <c r="D58" s="258"/>
      <c r="E58" s="258"/>
      <c r="F58" s="259"/>
      <c r="G58" s="256"/>
      <c r="H58" s="250">
        <f>AVERAGE(H12:H56)</f>
        <v>0</v>
      </c>
      <c r="I58" s="250"/>
      <c r="J58" s="250"/>
      <c r="K58" s="250"/>
      <c r="L58" s="244"/>
      <c r="M58" s="250">
        <f>AVERAGE(M12:M56)</f>
        <v>0</v>
      </c>
      <c r="N58" s="250"/>
      <c r="O58" s="250"/>
      <c r="P58" s="250"/>
      <c r="Q58" s="244"/>
      <c r="R58" s="250">
        <f>AVERAGE(R12:R56)</f>
        <v>0</v>
      </c>
      <c r="S58" s="250"/>
      <c r="T58" s="250"/>
      <c r="U58" s="250"/>
      <c r="V58" s="247"/>
      <c r="W58" s="250">
        <f>AVERAGE(W12:W56)</f>
        <v>0</v>
      </c>
      <c r="X58" s="250"/>
      <c r="Y58" s="250"/>
      <c r="Z58" s="250"/>
      <c r="AA58" s="244"/>
      <c r="AB58" s="250">
        <f>AVERAGE(AB12:AB56)</f>
        <v>0</v>
      </c>
      <c r="AC58" s="250"/>
      <c r="AD58" s="250"/>
      <c r="AE58" s="250"/>
      <c r="AF58" s="181"/>
      <c r="AG58" s="250">
        <f>AVERAGE(AG12:AG56)</f>
        <v>0</v>
      </c>
      <c r="AH58" s="250"/>
      <c r="AI58" s="250"/>
      <c r="AJ58" s="250"/>
      <c r="AK58" s="182"/>
      <c r="AL58" s="264">
        <f>AVERAGE(AL12:AL56)</f>
        <v>0</v>
      </c>
      <c r="AM58" s="264"/>
      <c r="AN58" s="264"/>
      <c r="AO58" s="264"/>
      <c r="AP58" s="264"/>
      <c r="AQ58" s="235"/>
      <c r="AR58" s="232"/>
      <c r="AS58" s="232"/>
      <c r="AT58" s="232"/>
      <c r="AU58" s="232"/>
      <c r="AV58" s="232"/>
      <c r="AW58" s="236"/>
      <c r="AX58" s="183"/>
      <c r="AY58" s="183"/>
      <c r="AZ58" s="184"/>
      <c r="BA58" s="185"/>
    </row>
    <row r="59" spans="1:53" ht="15" customHeight="1" x14ac:dyDescent="0.25">
      <c r="A59" s="251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3"/>
      <c r="AQ59" s="237"/>
      <c r="AR59" s="238"/>
      <c r="AS59" s="238"/>
      <c r="AT59" s="238"/>
      <c r="AU59" s="238"/>
      <c r="AV59" s="238"/>
      <c r="AW59" s="239"/>
      <c r="AX59" s="165"/>
      <c r="AY59" s="165"/>
      <c r="AZ59" s="60"/>
      <c r="BA59" s="67"/>
    </row>
    <row r="60" spans="1:53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7"/>
    </row>
    <row r="61" spans="1:53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7"/>
    </row>
    <row r="62" spans="1:53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3" x14ac:dyDescent="0.25">
      <c r="A63" s="60"/>
      <c r="B63" s="55" t="s">
        <v>166</v>
      </c>
      <c r="C63" s="55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55" t="s">
        <v>17</v>
      </c>
      <c r="AY63" s="190"/>
      <c r="AZ63" s="60"/>
    </row>
    <row r="64" spans="1:53" x14ac:dyDescent="0.25">
      <c r="A64" s="60"/>
      <c r="B64" s="55" t="s">
        <v>144</v>
      </c>
      <c r="C64" s="55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 t="s">
        <v>33</v>
      </c>
      <c r="AN64" s="60">
        <f>SUM(AG12:AG24)</f>
        <v>0</v>
      </c>
      <c r="AO64" s="60"/>
      <c r="AP64" s="72" t="e">
        <f>AN64/$AN$68</f>
        <v>#DIV/0!</v>
      </c>
      <c r="AQ64" s="60"/>
      <c r="AR64" s="60"/>
      <c r="AS64" s="60"/>
      <c r="AT64" s="60"/>
      <c r="AU64" s="60"/>
      <c r="AV64" s="60"/>
      <c r="AW64" s="60"/>
      <c r="AX64" s="55" t="s">
        <v>145</v>
      </c>
      <c r="AY64" s="190"/>
      <c r="AZ64" s="60"/>
    </row>
    <row r="65" spans="1:52" x14ac:dyDescent="0.25">
      <c r="A65" s="60"/>
      <c r="B65" s="57" t="s">
        <v>3</v>
      </c>
      <c r="C65" s="74" t="e">
        <f>#REF!/#REF!</f>
        <v>#REF!</v>
      </c>
      <c r="D65" s="75"/>
      <c r="E65" s="75"/>
      <c r="F65" s="75"/>
      <c r="G65" s="75"/>
      <c r="H65" s="60" t="s">
        <v>120</v>
      </c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 t="s">
        <v>164</v>
      </c>
      <c r="AN65" s="60">
        <f>SUM(AG25:AG43,AG47,AG51:AG56)</f>
        <v>0</v>
      </c>
      <c r="AO65" s="60"/>
      <c r="AP65" s="72" t="e">
        <f t="shared" ref="AP65:AP67" si="39">AN65/$AN$68</f>
        <v>#DIV/0!</v>
      </c>
      <c r="AQ65" s="60"/>
      <c r="AR65" s="60"/>
      <c r="AS65" s="60"/>
      <c r="AT65" s="60"/>
      <c r="AU65" s="60"/>
      <c r="AV65" s="60"/>
      <c r="AW65" s="60"/>
      <c r="AX65" s="73">
        <v>1169</v>
      </c>
      <c r="AY65" s="191"/>
      <c r="AZ65" s="60"/>
    </row>
    <row r="66" spans="1:52" ht="15" customHeight="1" x14ac:dyDescent="0.25">
      <c r="A66" s="60"/>
      <c r="B66" s="57" t="s">
        <v>4</v>
      </c>
      <c r="C66" s="74" t="e">
        <f>#REF!/#REF!</f>
        <v>#REF!</v>
      </c>
      <c r="D66" s="75"/>
      <c r="E66" s="75"/>
      <c r="F66" s="75"/>
      <c r="G66" s="75"/>
      <c r="H66" s="60" t="s">
        <v>120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 t="s">
        <v>165</v>
      </c>
      <c r="AN66" s="76">
        <f>SUM(AG48:AG50)</f>
        <v>0</v>
      </c>
      <c r="AO66" s="76"/>
      <c r="AP66" s="72" t="e">
        <f t="shared" si="39"/>
        <v>#DIV/0!</v>
      </c>
      <c r="AQ66" s="60"/>
      <c r="AR66" s="60"/>
      <c r="AS66" s="60"/>
      <c r="AT66" s="60"/>
      <c r="AU66" s="60"/>
      <c r="AV66" s="60"/>
      <c r="AW66" s="60"/>
      <c r="AX66" s="73">
        <v>232</v>
      </c>
      <c r="AY66" s="191"/>
      <c r="AZ66" s="60"/>
    </row>
    <row r="67" spans="1:52" x14ac:dyDescent="0.25">
      <c r="A67" s="60"/>
      <c r="B67" s="57" t="s">
        <v>142</v>
      </c>
      <c r="C67" s="74" t="e">
        <f>#REF!/#REF!</f>
        <v>#REF!</v>
      </c>
      <c r="D67" s="75"/>
      <c r="E67" s="75"/>
      <c r="F67" s="75"/>
      <c r="G67" s="75"/>
      <c r="H67" s="60" t="s">
        <v>120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 t="s">
        <v>42</v>
      </c>
      <c r="AN67" s="60">
        <f>SUM(AG46,AG45)</f>
        <v>0</v>
      </c>
      <c r="AO67" s="60"/>
      <c r="AP67" s="72" t="e">
        <f t="shared" si="39"/>
        <v>#DIV/0!</v>
      </c>
      <c r="AQ67" s="60"/>
      <c r="AR67" s="60"/>
      <c r="AS67" s="60"/>
      <c r="AT67" s="60"/>
      <c r="AU67" s="60"/>
      <c r="AV67" s="60"/>
      <c r="AW67" s="60"/>
      <c r="AX67" s="73">
        <v>288</v>
      </c>
      <c r="AY67" s="191"/>
      <c r="AZ67" s="60"/>
    </row>
    <row r="68" spans="1:52" x14ac:dyDescent="0.25">
      <c r="A68" s="60"/>
      <c r="B68" s="57" t="s">
        <v>2</v>
      </c>
      <c r="C68" s="74" t="e">
        <f>#REF!/#REF!</f>
        <v>#REF!</v>
      </c>
      <c r="D68" s="75"/>
      <c r="E68" s="75"/>
      <c r="F68" s="75"/>
      <c r="G68" s="7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>
        <f>SUM(AN64:AN67)</f>
        <v>0</v>
      </c>
      <c r="AO68" s="60"/>
      <c r="AP68" s="60"/>
      <c r="AQ68" s="60"/>
      <c r="AR68" s="60"/>
      <c r="AS68" s="60"/>
      <c r="AT68" s="60"/>
      <c r="AU68" s="60"/>
      <c r="AV68" s="60"/>
      <c r="AW68" s="60"/>
      <c r="AX68" s="73">
        <v>0</v>
      </c>
      <c r="AY68" s="191"/>
      <c r="AZ68" s="60"/>
    </row>
    <row r="69" spans="1:52" x14ac:dyDescent="0.25">
      <c r="A69" s="60"/>
      <c r="B69" s="58" t="s">
        <v>159</v>
      </c>
      <c r="C69" s="77"/>
      <c r="D69" s="75"/>
      <c r="E69" s="75"/>
      <c r="F69" s="75"/>
      <c r="G69" s="75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9">
        <f>SUM(AX65:AX68)</f>
        <v>1689</v>
      </c>
      <c r="AY69" s="192"/>
      <c r="AZ69" s="60"/>
    </row>
    <row r="70" spans="1:52" x14ac:dyDescent="0.25">
      <c r="A70" s="60"/>
      <c r="B70" s="59" t="s">
        <v>27</v>
      </c>
      <c r="C70" s="79" t="e">
        <f>#REF!/#REF!</f>
        <v>#REF!</v>
      </c>
      <c r="D70" s="75"/>
      <c r="E70" s="75"/>
      <c r="F70" s="75"/>
      <c r="G70" s="75"/>
      <c r="H70" s="60" t="s">
        <v>120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78">
        <v>1144</v>
      </c>
      <c r="AY70" s="193"/>
      <c r="AZ70" s="60"/>
    </row>
    <row r="71" spans="1:52" x14ac:dyDescent="0.25">
      <c r="A71" s="60"/>
      <c r="B71" s="59" t="s">
        <v>130</v>
      </c>
      <c r="C71" s="79" t="e">
        <f>#REF!/#REF!</f>
        <v>#REF!</v>
      </c>
      <c r="D71" s="75"/>
      <c r="E71" s="75"/>
      <c r="F71" s="75"/>
      <c r="G71" s="75"/>
      <c r="H71" s="60" t="s">
        <v>120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78">
        <v>561</v>
      </c>
      <c r="AY71" s="193"/>
      <c r="AZ71" s="60"/>
    </row>
    <row r="72" spans="1:52" x14ac:dyDescent="0.25">
      <c r="A72" s="60"/>
      <c r="B72" s="59" t="s">
        <v>143</v>
      </c>
      <c r="C72" s="79" t="e">
        <f>#REF!/#REF!</f>
        <v>#REF!</v>
      </c>
      <c r="D72" s="75"/>
      <c r="E72" s="75"/>
      <c r="F72" s="75"/>
      <c r="G72" s="75"/>
      <c r="H72" s="60" t="s">
        <v>120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78">
        <v>319</v>
      </c>
      <c r="AY72" s="193"/>
      <c r="AZ72" s="60"/>
    </row>
    <row r="73" spans="1:52" hidden="1" x14ac:dyDescent="0.25">
      <c r="A73" s="60"/>
      <c r="B73" s="55" t="s">
        <v>0</v>
      </c>
      <c r="C73" s="80" t="e">
        <f>SUM(C65:C67)</f>
        <v>#REF!</v>
      </c>
      <c r="D73" s="75"/>
      <c r="E73" s="75"/>
      <c r="F73" s="75"/>
      <c r="G73" s="75"/>
      <c r="H73" s="60" t="s">
        <v>120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6">
        <f>SUM(AX70:AX72)</f>
        <v>2024</v>
      </c>
      <c r="AY73" s="194"/>
      <c r="AZ73" s="60"/>
    </row>
    <row r="74" spans="1:52" x14ac:dyDescent="0.25">
      <c r="A74" s="60"/>
      <c r="B74" s="55" t="s">
        <v>158</v>
      </c>
      <c r="C74" s="80"/>
      <c r="D74" s="75"/>
      <c r="E74" s="75"/>
      <c r="F74" s="75"/>
      <c r="G74" s="75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6">
        <f>SUM(AX70:AX72)</f>
        <v>2024</v>
      </c>
      <c r="AY74" s="194"/>
      <c r="AZ74" s="60"/>
    </row>
    <row r="75" spans="1:52" x14ac:dyDescent="0.25">
      <c r="A75" s="60"/>
      <c r="B75" s="60"/>
      <c r="C75" s="60"/>
      <c r="D75" s="60"/>
      <c r="E75" s="60"/>
      <c r="F75" s="75"/>
      <c r="G75" s="75"/>
      <c r="H75" s="60" t="s">
        <v>120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x14ac:dyDescent="0.25">
      <c r="A76" s="60"/>
      <c r="B76" s="55" t="s">
        <v>154</v>
      </c>
      <c r="C76" s="55" t="s">
        <v>156</v>
      </c>
      <c r="D76" s="75"/>
      <c r="E76" s="75"/>
      <c r="F76" s="75"/>
      <c r="G76" s="75"/>
      <c r="H76" s="60" t="s">
        <v>120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55" t="s">
        <v>155</v>
      </c>
      <c r="AY76" s="190"/>
      <c r="AZ76" s="60"/>
    </row>
    <row r="77" spans="1:52" x14ac:dyDescent="0.25">
      <c r="A77" s="60"/>
      <c r="B77" s="55" t="s">
        <v>144</v>
      </c>
      <c r="C77" s="55"/>
      <c r="D77" s="75"/>
      <c r="E77" s="75"/>
      <c r="F77" s="75"/>
      <c r="G77" s="75"/>
      <c r="H77" s="60" t="s">
        <v>120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55" t="s">
        <v>145</v>
      </c>
      <c r="AY77" s="190"/>
      <c r="AZ77" s="60"/>
    </row>
    <row r="78" spans="1:52" x14ac:dyDescent="0.25">
      <c r="A78" s="60"/>
      <c r="B78" s="57" t="s">
        <v>3</v>
      </c>
      <c r="C78" s="74">
        <v>0.53</v>
      </c>
      <c r="D78" s="75"/>
      <c r="E78" s="75"/>
      <c r="F78" s="75"/>
      <c r="G78" s="75"/>
      <c r="H78" s="60" t="s">
        <v>120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73" t="e">
        <f>(#REF!+$E$81)*AZ78</f>
        <v>#REF!</v>
      </c>
      <c r="AY78" s="191"/>
      <c r="AZ78" s="60"/>
    </row>
    <row r="79" spans="1:52" x14ac:dyDescent="0.25">
      <c r="A79" s="60"/>
      <c r="B79" s="57" t="s">
        <v>4</v>
      </c>
      <c r="C79" s="74">
        <v>0.05</v>
      </c>
      <c r="D79" s="75"/>
      <c r="E79" s="75"/>
      <c r="F79" s="75"/>
      <c r="G79" s="75"/>
      <c r="H79" s="60" t="s">
        <v>120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73" t="e">
        <f>(#REF!+$E$81)*AZ79</f>
        <v>#REF!</v>
      </c>
      <c r="AY79" s="191"/>
      <c r="AZ79" s="60"/>
    </row>
    <row r="80" spans="1:52" x14ac:dyDescent="0.25">
      <c r="A80" s="60"/>
      <c r="B80" s="57" t="s">
        <v>142</v>
      </c>
      <c r="C80" s="74">
        <v>0</v>
      </c>
      <c r="D80" s="75"/>
      <c r="E80" s="81"/>
      <c r="F80" s="81"/>
      <c r="G80" s="81"/>
      <c r="H80" s="63" t="s">
        <v>120</v>
      </c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73" t="e">
        <f>(#REF!+$E$81)*AZ80</f>
        <v>#REF!</v>
      </c>
      <c r="AY80" s="191"/>
      <c r="AZ80" s="60"/>
    </row>
    <row r="81" spans="1:195" x14ac:dyDescent="0.25">
      <c r="A81" s="60"/>
      <c r="B81" s="57" t="s">
        <v>2</v>
      </c>
      <c r="C81" s="74">
        <v>0.42</v>
      </c>
      <c r="D81" s="75"/>
      <c r="E81" s="81" t="e">
        <f>#REF!*0.02</f>
        <v>#REF!</v>
      </c>
      <c r="F81" s="81"/>
      <c r="G81" s="81"/>
      <c r="H81" s="63" t="s">
        <v>120</v>
      </c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73" t="e">
        <f>(#REF!+$E$81)*AZ81</f>
        <v>#REF!</v>
      </c>
      <c r="AY81" s="191"/>
      <c r="AZ81" s="60"/>
    </row>
    <row r="82" spans="1:195" x14ac:dyDescent="0.25">
      <c r="A82" s="60"/>
      <c r="B82" s="59" t="s">
        <v>27</v>
      </c>
      <c r="C82" s="79">
        <v>0.56521739130434778</v>
      </c>
      <c r="D82" s="75"/>
      <c r="E82" s="81"/>
      <c r="F82" s="81"/>
      <c r="G82" s="81"/>
      <c r="H82" s="63" t="s">
        <v>120</v>
      </c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78">
        <f>AX70+BC84</f>
        <v>1144</v>
      </c>
      <c r="AY82" s="193"/>
      <c r="AZ82" s="60"/>
    </row>
    <row r="83" spans="1:195" x14ac:dyDescent="0.25">
      <c r="A83" s="60"/>
      <c r="B83" s="59" t="s">
        <v>130</v>
      </c>
      <c r="C83" s="79">
        <v>0.27717391304347827</v>
      </c>
      <c r="D83" s="75"/>
      <c r="E83" s="81"/>
      <c r="F83" s="81"/>
      <c r="G83" s="63"/>
      <c r="H83" s="63"/>
      <c r="I83" s="63">
        <f>C78/52</f>
        <v>1.0192307692307693E-2</v>
      </c>
      <c r="J83" s="63"/>
      <c r="K83" s="63" t="s">
        <v>132</v>
      </c>
      <c r="L83" s="63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78">
        <f>AX71+BC84</f>
        <v>561</v>
      </c>
      <c r="AY83" s="193"/>
      <c r="AZ83" s="60"/>
    </row>
    <row r="84" spans="1:195" x14ac:dyDescent="0.25">
      <c r="A84" s="60"/>
      <c r="B84" s="59" t="s">
        <v>143</v>
      </c>
      <c r="C84" s="79">
        <v>0.15760869565217392</v>
      </c>
      <c r="D84" s="75"/>
      <c r="E84" s="81" t="e">
        <f>#REF!*0.02</f>
        <v>#REF!</v>
      </c>
      <c r="F84" s="81" t="e">
        <f>E84/3</f>
        <v>#REF!</v>
      </c>
      <c r="G84" s="63"/>
      <c r="H84" s="63"/>
      <c r="I84" s="63">
        <f>I83-I82</f>
        <v>1.0192307692307693E-2</v>
      </c>
      <c r="J84" s="63"/>
      <c r="K84" s="63" t="s">
        <v>133</v>
      </c>
      <c r="L84" s="63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78">
        <f>AX72+BC84</f>
        <v>319</v>
      </c>
      <c r="AY84" s="193"/>
      <c r="AZ84" s="60"/>
    </row>
    <row r="85" spans="1:195" x14ac:dyDescent="0.25">
      <c r="A85" s="60"/>
      <c r="B85" s="60"/>
      <c r="C85" s="60"/>
      <c r="D85" s="60"/>
      <c r="E85" s="63"/>
      <c r="F85" s="63"/>
      <c r="G85" s="63"/>
      <c r="H85" s="63">
        <v>1</v>
      </c>
      <c r="I85" s="63"/>
      <c r="J85" s="63"/>
      <c r="K85" s="63"/>
      <c r="L85" s="6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195" x14ac:dyDescent="0.25">
      <c r="A86" s="60"/>
      <c r="B86" s="60"/>
      <c r="C86" s="60"/>
      <c r="D86" s="60"/>
      <c r="E86" s="63"/>
      <c r="F86" s="63"/>
      <c r="G86" s="63"/>
      <c r="H86" s="63"/>
      <c r="I86" s="63"/>
      <c r="J86" s="63"/>
      <c r="K86" s="63"/>
      <c r="L86" s="63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195" s="61" customFormat="1" x14ac:dyDescent="0.25">
      <c r="E87" s="82"/>
      <c r="F87" s="82"/>
      <c r="G87" s="82"/>
      <c r="H87" s="82"/>
      <c r="AX87" s="62"/>
      <c r="AY87" s="62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</row>
    <row r="88" spans="1:195" s="61" customFormat="1" x14ac:dyDescent="0.25"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84">
        <f>SUM(AX65:AX68)</f>
        <v>1689</v>
      </c>
      <c r="AY88" s="84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</row>
    <row r="89" spans="1:195" s="61" customFormat="1" x14ac:dyDescent="0.25"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</row>
    <row r="90" spans="1:195" s="61" customFormat="1" x14ac:dyDescent="0.25">
      <c r="C90" s="62"/>
      <c r="D90" s="61">
        <v>1</v>
      </c>
      <c r="E90" s="61">
        <v>2</v>
      </c>
      <c r="F90" s="61">
        <v>3</v>
      </c>
      <c r="G90" s="61">
        <v>4</v>
      </c>
      <c r="H90" s="61">
        <v>5</v>
      </c>
      <c r="I90" s="61">
        <v>6</v>
      </c>
      <c r="K90" s="61">
        <v>7</v>
      </c>
      <c r="L90" s="61">
        <v>8</v>
      </c>
      <c r="M90" s="61">
        <v>9</v>
      </c>
      <c r="N90" s="61">
        <v>10</v>
      </c>
      <c r="P90" s="61">
        <v>11</v>
      </c>
      <c r="Q90" s="61">
        <v>12</v>
      </c>
      <c r="R90" s="61">
        <v>13</v>
      </c>
      <c r="S90" s="61">
        <v>14</v>
      </c>
      <c r="U90" s="61">
        <v>15</v>
      </c>
      <c r="V90" s="61">
        <v>16</v>
      </c>
      <c r="W90" s="61">
        <v>17</v>
      </c>
      <c r="X90" s="61">
        <v>18</v>
      </c>
      <c r="Z90" s="61">
        <v>19</v>
      </c>
      <c r="AA90" s="61">
        <v>20</v>
      </c>
      <c r="AB90" s="61">
        <v>21</v>
      </c>
      <c r="AC90" s="61">
        <v>22</v>
      </c>
      <c r="AE90" s="61">
        <v>23</v>
      </c>
      <c r="AF90" s="61">
        <v>24</v>
      </c>
      <c r="AG90" s="61">
        <v>25</v>
      </c>
      <c r="AH90" s="61">
        <v>26</v>
      </c>
      <c r="AJ90" s="61">
        <v>27</v>
      </c>
      <c r="AK90" s="61">
        <v>28</v>
      </c>
      <c r="AL90" s="61">
        <v>29</v>
      </c>
      <c r="AM90" s="61">
        <v>30</v>
      </c>
      <c r="AN90" s="61">
        <v>31</v>
      </c>
      <c r="AQ90" s="61">
        <v>32</v>
      </c>
      <c r="AR90" s="61">
        <v>33</v>
      </c>
      <c r="AS90" s="61">
        <v>36</v>
      </c>
      <c r="AT90" s="61">
        <v>34</v>
      </c>
      <c r="AV90" s="61">
        <v>35</v>
      </c>
      <c r="AW90" s="61">
        <v>37</v>
      </c>
      <c r="AX90" s="62"/>
      <c r="AY90" s="62"/>
      <c r="AZ90" s="61">
        <v>40</v>
      </c>
      <c r="BA90" s="61">
        <v>41</v>
      </c>
      <c r="BB90" s="61">
        <v>42</v>
      </c>
      <c r="BC90" s="61">
        <v>43</v>
      </c>
      <c r="BD90" s="61">
        <v>44</v>
      </c>
      <c r="BE90" s="61">
        <v>45</v>
      </c>
      <c r="BF90" s="61">
        <v>46</v>
      </c>
      <c r="BG90" s="61">
        <v>47</v>
      </c>
      <c r="BH90" s="61">
        <v>48</v>
      </c>
      <c r="BI90" s="61">
        <v>49</v>
      </c>
      <c r="BJ90" s="61">
        <v>50</v>
      </c>
      <c r="BK90" s="61">
        <v>51</v>
      </c>
      <c r="BL90" s="61">
        <v>52</v>
      </c>
      <c r="BN90" s="62"/>
      <c r="BO90" s="62"/>
      <c r="BP90" s="62"/>
      <c r="BQ90" s="62"/>
    </row>
    <row r="91" spans="1:195" s="61" customFormat="1" x14ac:dyDescent="0.25">
      <c r="C91" s="84" t="e">
        <f>'16.8% model'!#REF!</f>
        <v>#REF!</v>
      </c>
      <c r="AX91" s="61" t="s">
        <v>148</v>
      </c>
      <c r="BN91" s="62"/>
      <c r="BO91" s="62"/>
      <c r="BP91" s="62"/>
      <c r="BQ91" s="62"/>
    </row>
    <row r="92" spans="1:195" s="61" customFormat="1" x14ac:dyDescent="0.25">
      <c r="C92" s="84">
        <f>'16.8% model'!Z57</f>
        <v>0</v>
      </c>
      <c r="AX92" s="61" t="s">
        <v>146</v>
      </c>
      <c r="BN92" s="62"/>
      <c r="BO92" s="62"/>
      <c r="BP92" s="62"/>
      <c r="BQ92" s="62"/>
    </row>
    <row r="93" spans="1:195" s="61" customFormat="1" x14ac:dyDescent="0.25">
      <c r="C93" s="84" t="e">
        <f>C91-C92</f>
        <v>#REF!</v>
      </c>
      <c r="AX93" s="61" t="s">
        <v>150</v>
      </c>
      <c r="BN93" s="62"/>
      <c r="BO93" s="62"/>
      <c r="BP93" s="62"/>
      <c r="BQ93" s="62"/>
    </row>
    <row r="94" spans="1:195" s="61" customFormat="1" x14ac:dyDescent="0.25">
      <c r="C94" s="61" t="e">
        <f>C93/52</f>
        <v>#REF!</v>
      </c>
      <c r="D94" s="84" t="e">
        <f>C94</f>
        <v>#REF!</v>
      </c>
      <c r="E94" s="84" t="e">
        <f t="shared" ref="E94:AQ94" si="40">D94+$C$94</f>
        <v>#REF!</v>
      </c>
      <c r="F94" s="84" t="e">
        <f t="shared" si="40"/>
        <v>#REF!</v>
      </c>
      <c r="G94" s="84" t="e">
        <f t="shared" si="40"/>
        <v>#REF!</v>
      </c>
      <c r="H94" s="84" t="e">
        <f t="shared" si="40"/>
        <v>#REF!</v>
      </c>
      <c r="I94" s="84" t="e">
        <f t="shared" si="40"/>
        <v>#REF!</v>
      </c>
      <c r="J94" s="84"/>
      <c r="K94" s="84" t="e">
        <f>I94+$C$94</f>
        <v>#REF!</v>
      </c>
      <c r="L94" s="84" t="e">
        <f t="shared" si="40"/>
        <v>#REF!</v>
      </c>
      <c r="M94" s="84" t="e">
        <f t="shared" si="40"/>
        <v>#REF!</v>
      </c>
      <c r="N94" s="84" t="e">
        <f t="shared" si="40"/>
        <v>#REF!</v>
      </c>
      <c r="O94" s="84"/>
      <c r="P94" s="84" t="e">
        <f>N94+$C$94</f>
        <v>#REF!</v>
      </c>
      <c r="Q94" s="84" t="e">
        <f t="shared" si="40"/>
        <v>#REF!</v>
      </c>
      <c r="R94" s="84" t="e">
        <f t="shared" si="40"/>
        <v>#REF!</v>
      </c>
      <c r="S94" s="84" t="e">
        <f t="shared" si="40"/>
        <v>#REF!</v>
      </c>
      <c r="T94" s="84"/>
      <c r="U94" s="84" t="e">
        <f>S94+$C$94</f>
        <v>#REF!</v>
      </c>
      <c r="V94" s="84" t="e">
        <f t="shared" si="40"/>
        <v>#REF!</v>
      </c>
      <c r="W94" s="84" t="e">
        <f t="shared" si="40"/>
        <v>#REF!</v>
      </c>
      <c r="X94" s="84" t="e">
        <f t="shared" si="40"/>
        <v>#REF!</v>
      </c>
      <c r="Y94" s="84"/>
      <c r="Z94" s="84" t="e">
        <f>X94+$C$94</f>
        <v>#REF!</v>
      </c>
      <c r="AA94" s="84" t="e">
        <f t="shared" si="40"/>
        <v>#REF!</v>
      </c>
      <c r="AB94" s="84" t="e">
        <f t="shared" si="40"/>
        <v>#REF!</v>
      </c>
      <c r="AC94" s="84" t="e">
        <f t="shared" si="40"/>
        <v>#REF!</v>
      </c>
      <c r="AD94" s="84"/>
      <c r="AE94" s="84" t="e">
        <f>AC94+$C$94</f>
        <v>#REF!</v>
      </c>
      <c r="AF94" s="84" t="e">
        <f t="shared" si="40"/>
        <v>#REF!</v>
      </c>
      <c r="AG94" s="84" t="e">
        <f t="shared" si="40"/>
        <v>#REF!</v>
      </c>
      <c r="AH94" s="84" t="e">
        <f t="shared" si="40"/>
        <v>#REF!</v>
      </c>
      <c r="AI94" s="84"/>
      <c r="AJ94" s="84" t="e">
        <f>AH94+$C$94</f>
        <v>#REF!</v>
      </c>
      <c r="AK94" s="84" t="e">
        <f t="shared" si="40"/>
        <v>#REF!</v>
      </c>
      <c r="AL94" s="84" t="e">
        <f t="shared" si="40"/>
        <v>#REF!</v>
      </c>
      <c r="AM94" s="84" t="e">
        <f t="shared" si="40"/>
        <v>#REF!</v>
      </c>
      <c r="AN94" s="84" t="e">
        <f t="shared" si="40"/>
        <v>#REF!</v>
      </c>
      <c r="AO94" s="84"/>
      <c r="AP94" s="84" t="e">
        <f>AN94+$C$94</f>
        <v>#REF!</v>
      </c>
      <c r="AQ94" s="84" t="e">
        <f t="shared" si="40"/>
        <v>#REF!</v>
      </c>
      <c r="AR94" s="84" t="e">
        <f>AQ94+$C$94</f>
        <v>#REF!</v>
      </c>
      <c r="AS94" s="84" t="e">
        <f>AR94+$C$94</f>
        <v>#REF!</v>
      </c>
      <c r="AT94" s="84" t="e">
        <f>AR94+$C$94</f>
        <v>#REF!</v>
      </c>
      <c r="AU94" s="84"/>
      <c r="AV94" s="84" t="e">
        <f>AT94+$C$94</f>
        <v>#REF!</v>
      </c>
      <c r="AW94" s="84" t="e">
        <f>#REF!+$C$94</f>
        <v>#REF!</v>
      </c>
      <c r="AX94" s="61" t="s">
        <v>157</v>
      </c>
      <c r="AZ94" s="84" t="e">
        <f>#REF!+$C$94</f>
        <v>#REF!</v>
      </c>
      <c r="BA94" s="84" t="e">
        <f t="shared" ref="BA94:BL94" si="41">AZ94+$C$94</f>
        <v>#REF!</v>
      </c>
      <c r="BB94" s="84" t="e">
        <f t="shared" si="41"/>
        <v>#REF!</v>
      </c>
      <c r="BC94" s="84" t="e">
        <f t="shared" si="41"/>
        <v>#REF!</v>
      </c>
      <c r="BD94" s="84" t="e">
        <f t="shared" si="41"/>
        <v>#REF!</v>
      </c>
      <c r="BE94" s="84" t="e">
        <f t="shared" si="41"/>
        <v>#REF!</v>
      </c>
      <c r="BF94" s="84" t="e">
        <f t="shared" si="41"/>
        <v>#REF!</v>
      </c>
      <c r="BG94" s="84" t="e">
        <f t="shared" si="41"/>
        <v>#REF!</v>
      </c>
      <c r="BH94" s="84" t="e">
        <f t="shared" si="41"/>
        <v>#REF!</v>
      </c>
      <c r="BI94" s="84" t="e">
        <f t="shared" si="41"/>
        <v>#REF!</v>
      </c>
      <c r="BJ94" s="84" t="e">
        <f t="shared" si="41"/>
        <v>#REF!</v>
      </c>
      <c r="BK94" s="84" t="e">
        <f t="shared" si="41"/>
        <v>#REF!</v>
      </c>
      <c r="BL94" s="84" t="e">
        <f t="shared" si="41"/>
        <v>#REF!</v>
      </c>
      <c r="BN94" s="62"/>
      <c r="BO94" s="62"/>
      <c r="BP94" s="62"/>
      <c r="BQ94" s="62"/>
    </row>
    <row r="95" spans="1:195" s="61" customFormat="1" x14ac:dyDescent="0.25">
      <c r="BN95" s="62"/>
      <c r="BO95" s="62"/>
      <c r="BP95" s="62"/>
      <c r="BQ95" s="62"/>
    </row>
    <row r="96" spans="1:195" s="61" customFormat="1" x14ac:dyDescent="0.25">
      <c r="C96" s="84" t="e">
        <f>'16.8% model'!#REF!</f>
        <v>#REF!</v>
      </c>
      <c r="AX96" s="61" t="s">
        <v>147</v>
      </c>
      <c r="BN96" s="62"/>
      <c r="BO96" s="62"/>
      <c r="BP96" s="62"/>
      <c r="BQ96" s="62"/>
    </row>
    <row r="97" spans="3:69" s="61" customFormat="1" x14ac:dyDescent="0.25">
      <c r="C97" s="84">
        <f>'16.8% model'!AE57</f>
        <v>0</v>
      </c>
      <c r="AX97" s="61" t="s">
        <v>149</v>
      </c>
      <c r="BN97" s="62"/>
      <c r="BO97" s="62"/>
      <c r="BP97" s="62"/>
      <c r="BQ97" s="62"/>
    </row>
    <row r="98" spans="3:69" x14ac:dyDescent="0.25">
      <c r="C98" s="84" t="e">
        <f>C96-C97</f>
        <v>#REF!</v>
      </c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 t="s">
        <v>150</v>
      </c>
      <c r="AY98" s="61"/>
      <c r="AZ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</row>
    <row r="99" spans="3:69" x14ac:dyDescent="0.25">
      <c r="C99" s="61" t="e">
        <f>C98/52</f>
        <v>#REF!</v>
      </c>
      <c r="D99" s="61" t="e">
        <f>C99</f>
        <v>#REF!</v>
      </c>
      <c r="E99" s="61" t="e">
        <f t="shared" ref="E99:AQ99" si="42">D99+$C$99</f>
        <v>#REF!</v>
      </c>
      <c r="F99" s="61" t="e">
        <f t="shared" si="42"/>
        <v>#REF!</v>
      </c>
      <c r="G99" s="61" t="e">
        <f t="shared" si="42"/>
        <v>#REF!</v>
      </c>
      <c r="H99" s="61" t="e">
        <f t="shared" si="42"/>
        <v>#REF!</v>
      </c>
      <c r="I99" s="61" t="e">
        <f t="shared" si="42"/>
        <v>#REF!</v>
      </c>
      <c r="J99" s="61"/>
      <c r="K99" s="61" t="e">
        <f>I99+$C$99</f>
        <v>#REF!</v>
      </c>
      <c r="L99" s="61" t="e">
        <f t="shared" si="42"/>
        <v>#REF!</v>
      </c>
      <c r="M99" s="61" t="e">
        <f t="shared" si="42"/>
        <v>#REF!</v>
      </c>
      <c r="N99" s="61" t="e">
        <f t="shared" si="42"/>
        <v>#REF!</v>
      </c>
      <c r="O99" s="61"/>
      <c r="P99" s="61" t="e">
        <f>N99+$C$99</f>
        <v>#REF!</v>
      </c>
      <c r="Q99" s="61" t="e">
        <f t="shared" si="42"/>
        <v>#REF!</v>
      </c>
      <c r="R99" s="61" t="e">
        <f t="shared" si="42"/>
        <v>#REF!</v>
      </c>
      <c r="S99" s="61" t="e">
        <f t="shared" si="42"/>
        <v>#REF!</v>
      </c>
      <c r="T99" s="61"/>
      <c r="U99" s="61" t="e">
        <f>S99+$C$99</f>
        <v>#REF!</v>
      </c>
      <c r="V99" s="61" t="e">
        <f t="shared" si="42"/>
        <v>#REF!</v>
      </c>
      <c r="W99" s="61" t="e">
        <f t="shared" si="42"/>
        <v>#REF!</v>
      </c>
      <c r="X99" s="61" t="e">
        <f t="shared" si="42"/>
        <v>#REF!</v>
      </c>
      <c r="Y99" s="61"/>
      <c r="Z99" s="61" t="e">
        <f>X99+$C$99</f>
        <v>#REF!</v>
      </c>
      <c r="AA99" s="61" t="e">
        <f t="shared" si="42"/>
        <v>#REF!</v>
      </c>
      <c r="AB99" s="61" t="e">
        <f t="shared" si="42"/>
        <v>#REF!</v>
      </c>
      <c r="AC99" s="61" t="e">
        <f t="shared" si="42"/>
        <v>#REF!</v>
      </c>
      <c r="AD99" s="61"/>
      <c r="AE99" s="61" t="e">
        <f>AC99+$C$99</f>
        <v>#REF!</v>
      </c>
      <c r="AF99" s="61" t="e">
        <f t="shared" si="42"/>
        <v>#REF!</v>
      </c>
      <c r="AG99" s="61" t="e">
        <f t="shared" si="42"/>
        <v>#REF!</v>
      </c>
      <c r="AH99" s="61" t="e">
        <f t="shared" si="42"/>
        <v>#REF!</v>
      </c>
      <c r="AI99" s="61"/>
      <c r="AJ99" s="61" t="e">
        <f>AH99+$C$99</f>
        <v>#REF!</v>
      </c>
      <c r="AK99" s="61" t="e">
        <f t="shared" si="42"/>
        <v>#REF!</v>
      </c>
      <c r="AL99" s="61" t="e">
        <f t="shared" si="42"/>
        <v>#REF!</v>
      </c>
      <c r="AM99" s="61" t="e">
        <f t="shared" si="42"/>
        <v>#REF!</v>
      </c>
      <c r="AN99" s="61" t="e">
        <f t="shared" si="42"/>
        <v>#REF!</v>
      </c>
      <c r="AO99" s="61"/>
      <c r="AP99" s="61" t="e">
        <f>AN99+$C$99</f>
        <v>#REF!</v>
      </c>
      <c r="AQ99" s="61" t="e">
        <f t="shared" si="42"/>
        <v>#REF!</v>
      </c>
      <c r="AR99" s="61" t="e">
        <f>AQ99+$C$99</f>
        <v>#REF!</v>
      </c>
      <c r="AS99" s="61" t="e">
        <f>AR99+$C$99</f>
        <v>#REF!</v>
      </c>
      <c r="AT99" s="61" t="e">
        <f>AR99+$C$99</f>
        <v>#REF!</v>
      </c>
      <c r="AU99" s="61"/>
      <c r="AV99" s="61" t="e">
        <f>AT99+$C$99</f>
        <v>#REF!</v>
      </c>
      <c r="AW99" s="61" t="e">
        <f>#REF!+$C$99</f>
        <v>#REF!</v>
      </c>
      <c r="AX99" s="61" t="s">
        <v>157</v>
      </c>
      <c r="AY99" s="61"/>
      <c r="AZ99" s="61" t="e">
        <f>#REF!+$C$99</f>
        <v>#REF!</v>
      </c>
      <c r="BA99" s="61" t="e">
        <f t="shared" ref="BA99:BL99" si="43">AZ99+$C$99</f>
        <v>#REF!</v>
      </c>
      <c r="BB99" s="61" t="e">
        <f t="shared" si="43"/>
        <v>#REF!</v>
      </c>
      <c r="BC99" s="61" t="e">
        <f t="shared" si="43"/>
        <v>#REF!</v>
      </c>
      <c r="BD99" s="61" t="e">
        <f t="shared" si="43"/>
        <v>#REF!</v>
      </c>
      <c r="BE99" s="61" t="e">
        <f t="shared" si="43"/>
        <v>#REF!</v>
      </c>
      <c r="BF99" s="61" t="e">
        <f t="shared" si="43"/>
        <v>#REF!</v>
      </c>
      <c r="BG99" s="61" t="e">
        <f t="shared" si="43"/>
        <v>#REF!</v>
      </c>
      <c r="BH99" s="61" t="e">
        <f t="shared" si="43"/>
        <v>#REF!</v>
      </c>
      <c r="BI99" s="61" t="e">
        <f t="shared" si="43"/>
        <v>#REF!</v>
      </c>
      <c r="BJ99" s="61" t="e">
        <f t="shared" si="43"/>
        <v>#REF!</v>
      </c>
      <c r="BK99" s="61" t="e">
        <f t="shared" si="43"/>
        <v>#REF!</v>
      </c>
      <c r="BL99" s="61" t="e">
        <f t="shared" si="43"/>
        <v>#REF!</v>
      </c>
      <c r="BM99" s="61"/>
    </row>
    <row r="100" spans="3:69" x14ac:dyDescent="0.2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</row>
    <row r="101" spans="3:69" x14ac:dyDescent="0.25">
      <c r="C101" s="84" t="e">
        <f>'16.8% model'!#REF!</f>
        <v>#REF!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 t="s">
        <v>151</v>
      </c>
      <c r="AY101" s="61"/>
      <c r="AZ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</row>
    <row r="102" spans="3:69" x14ac:dyDescent="0.25">
      <c r="C102" s="84">
        <f>'16.8% model'!K57</f>
        <v>0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 t="s">
        <v>152</v>
      </c>
      <c r="AY102" s="61"/>
      <c r="AZ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</row>
    <row r="103" spans="3:69" x14ac:dyDescent="0.25">
      <c r="C103" s="84" t="e">
        <f>C101-C102</f>
        <v>#REF!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 t="s">
        <v>150</v>
      </c>
      <c r="AY103" s="61"/>
      <c r="AZ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</row>
    <row r="104" spans="3:69" x14ac:dyDescent="0.25">
      <c r="C104" s="61" t="e">
        <f>C103/52</f>
        <v>#REF!</v>
      </c>
      <c r="D104" s="61" t="e">
        <f>C104</f>
        <v>#REF!</v>
      </c>
      <c r="E104" s="61" t="e">
        <f t="shared" ref="E104:AQ104" si="44">D104+$C$104</f>
        <v>#REF!</v>
      </c>
      <c r="F104" s="61" t="e">
        <f t="shared" si="44"/>
        <v>#REF!</v>
      </c>
      <c r="G104" s="61" t="e">
        <f t="shared" si="44"/>
        <v>#REF!</v>
      </c>
      <c r="H104" s="61" t="e">
        <f t="shared" si="44"/>
        <v>#REF!</v>
      </c>
      <c r="I104" s="61" t="e">
        <f t="shared" si="44"/>
        <v>#REF!</v>
      </c>
      <c r="J104" s="61"/>
      <c r="K104" s="61" t="e">
        <f>I104+$C$104</f>
        <v>#REF!</v>
      </c>
      <c r="L104" s="61" t="e">
        <f t="shared" si="44"/>
        <v>#REF!</v>
      </c>
      <c r="M104" s="61" t="e">
        <f t="shared" si="44"/>
        <v>#REF!</v>
      </c>
      <c r="N104" s="61" t="e">
        <f t="shared" si="44"/>
        <v>#REF!</v>
      </c>
      <c r="O104" s="61"/>
      <c r="P104" s="61" t="e">
        <f>N104+$C$104</f>
        <v>#REF!</v>
      </c>
      <c r="Q104" s="61" t="e">
        <f t="shared" si="44"/>
        <v>#REF!</v>
      </c>
      <c r="R104" s="61" t="e">
        <f t="shared" si="44"/>
        <v>#REF!</v>
      </c>
      <c r="S104" s="61" t="e">
        <f t="shared" si="44"/>
        <v>#REF!</v>
      </c>
      <c r="T104" s="61"/>
      <c r="U104" s="61" t="e">
        <f>S104+$C$104</f>
        <v>#REF!</v>
      </c>
      <c r="V104" s="61" t="e">
        <f t="shared" si="44"/>
        <v>#REF!</v>
      </c>
      <c r="W104" s="61" t="e">
        <f t="shared" si="44"/>
        <v>#REF!</v>
      </c>
      <c r="X104" s="61" t="e">
        <f t="shared" si="44"/>
        <v>#REF!</v>
      </c>
      <c r="Y104" s="61"/>
      <c r="Z104" s="61" t="e">
        <f>X104+$C$104</f>
        <v>#REF!</v>
      </c>
      <c r="AA104" s="61" t="e">
        <f t="shared" si="44"/>
        <v>#REF!</v>
      </c>
      <c r="AB104" s="61" t="e">
        <f t="shared" si="44"/>
        <v>#REF!</v>
      </c>
      <c r="AC104" s="61" t="e">
        <f t="shared" si="44"/>
        <v>#REF!</v>
      </c>
      <c r="AD104" s="61"/>
      <c r="AE104" s="61" t="e">
        <f>AC104+$C$104</f>
        <v>#REF!</v>
      </c>
      <c r="AF104" s="61" t="e">
        <f t="shared" si="44"/>
        <v>#REF!</v>
      </c>
      <c r="AG104" s="61" t="e">
        <f t="shared" si="44"/>
        <v>#REF!</v>
      </c>
      <c r="AH104" s="61" t="e">
        <f t="shared" si="44"/>
        <v>#REF!</v>
      </c>
      <c r="AI104" s="61"/>
      <c r="AJ104" s="61" t="e">
        <f>AH104+$C$104</f>
        <v>#REF!</v>
      </c>
      <c r="AK104" s="61" t="e">
        <f t="shared" si="44"/>
        <v>#REF!</v>
      </c>
      <c r="AL104" s="61" t="e">
        <f t="shared" si="44"/>
        <v>#REF!</v>
      </c>
      <c r="AM104" s="61" t="e">
        <f t="shared" si="44"/>
        <v>#REF!</v>
      </c>
      <c r="AN104" s="61" t="e">
        <f t="shared" si="44"/>
        <v>#REF!</v>
      </c>
      <c r="AO104" s="61"/>
      <c r="AP104" s="61" t="e">
        <f>AN104+$C$104</f>
        <v>#REF!</v>
      </c>
      <c r="AQ104" s="61" t="e">
        <f t="shared" si="44"/>
        <v>#REF!</v>
      </c>
      <c r="AR104" s="61" t="e">
        <f>AQ104+$C$104</f>
        <v>#REF!</v>
      </c>
      <c r="AS104" s="61" t="e">
        <f>AR104+$C$104</f>
        <v>#REF!</v>
      </c>
      <c r="AT104" s="61" t="e">
        <f>AR104+$C$104</f>
        <v>#REF!</v>
      </c>
      <c r="AU104" s="61"/>
      <c r="AV104" s="61" t="e">
        <f>AT104+$C$104</f>
        <v>#REF!</v>
      </c>
      <c r="AW104" s="61" t="e">
        <f>#REF!+$C$104</f>
        <v>#REF!</v>
      </c>
      <c r="AX104" s="61" t="s">
        <v>157</v>
      </c>
      <c r="AY104" s="61"/>
      <c r="AZ104" s="61" t="e">
        <f>#REF!+$C$104</f>
        <v>#REF!</v>
      </c>
      <c r="BA104" s="61" t="e">
        <f t="shared" ref="BA104:BL104" si="45">AZ104+$C$104</f>
        <v>#REF!</v>
      </c>
      <c r="BB104" s="61" t="e">
        <f t="shared" si="45"/>
        <v>#REF!</v>
      </c>
      <c r="BC104" s="61" t="e">
        <f t="shared" si="45"/>
        <v>#REF!</v>
      </c>
      <c r="BD104" s="61" t="e">
        <f t="shared" si="45"/>
        <v>#REF!</v>
      </c>
      <c r="BE104" s="61" t="e">
        <f t="shared" si="45"/>
        <v>#REF!</v>
      </c>
      <c r="BF104" s="61" t="e">
        <f t="shared" si="45"/>
        <v>#REF!</v>
      </c>
      <c r="BG104" s="61" t="e">
        <f t="shared" si="45"/>
        <v>#REF!</v>
      </c>
      <c r="BH104" s="61" t="e">
        <f t="shared" si="45"/>
        <v>#REF!</v>
      </c>
      <c r="BI104" s="61" t="e">
        <f t="shared" si="45"/>
        <v>#REF!</v>
      </c>
      <c r="BJ104" s="61" t="e">
        <f t="shared" si="45"/>
        <v>#REF!</v>
      </c>
      <c r="BK104" s="61" t="e">
        <f t="shared" si="45"/>
        <v>#REF!</v>
      </c>
      <c r="BL104" s="61" t="e">
        <f t="shared" si="45"/>
        <v>#REF!</v>
      </c>
      <c r="BM104" s="61"/>
    </row>
    <row r="105" spans="3:69" x14ac:dyDescent="0.2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</row>
    <row r="106" spans="3:69" x14ac:dyDescent="0.25">
      <c r="C106" s="84" t="e">
        <f>'16.8% model'!#REF!</f>
        <v>#REF!</v>
      </c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 t="s">
        <v>153</v>
      </c>
      <c r="AY106" s="61"/>
      <c r="AZ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</row>
    <row r="107" spans="3:69" x14ac:dyDescent="0.25">
      <c r="C107" s="84">
        <f>'16.8% model'!U57</f>
        <v>0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 t="s">
        <v>149</v>
      </c>
      <c r="AY107" s="61"/>
      <c r="AZ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</row>
    <row r="108" spans="3:69" x14ac:dyDescent="0.25">
      <c r="C108" s="84" t="e">
        <f>C106-C107</f>
        <v>#REF!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 t="s">
        <v>150</v>
      </c>
      <c r="AY108" s="61"/>
      <c r="AZ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</row>
    <row r="109" spans="3:69" x14ac:dyDescent="0.25">
      <c r="C109" s="61" t="e">
        <f>C108/52</f>
        <v>#REF!</v>
      </c>
      <c r="D109" s="61" t="e">
        <f>C109</f>
        <v>#REF!</v>
      </c>
      <c r="E109" s="61" t="e">
        <f t="shared" ref="E109:AQ109" si="46">D109+$C$109</f>
        <v>#REF!</v>
      </c>
      <c r="F109" s="61" t="e">
        <f t="shared" si="46"/>
        <v>#REF!</v>
      </c>
      <c r="G109" s="61" t="e">
        <f t="shared" si="46"/>
        <v>#REF!</v>
      </c>
      <c r="H109" s="61" t="e">
        <f t="shared" si="46"/>
        <v>#REF!</v>
      </c>
      <c r="I109" s="61" t="e">
        <f t="shared" si="46"/>
        <v>#REF!</v>
      </c>
      <c r="J109" s="61"/>
      <c r="K109" s="61" t="e">
        <f>I109+$C$109</f>
        <v>#REF!</v>
      </c>
      <c r="L109" s="61" t="e">
        <f t="shared" si="46"/>
        <v>#REF!</v>
      </c>
      <c r="M109" s="61" t="e">
        <f t="shared" si="46"/>
        <v>#REF!</v>
      </c>
      <c r="N109" s="61" t="e">
        <f t="shared" si="46"/>
        <v>#REF!</v>
      </c>
      <c r="O109" s="61"/>
      <c r="P109" s="61" t="e">
        <f>N109+$C$109</f>
        <v>#REF!</v>
      </c>
      <c r="Q109" s="61" t="e">
        <f t="shared" si="46"/>
        <v>#REF!</v>
      </c>
      <c r="R109" s="61" t="e">
        <f t="shared" si="46"/>
        <v>#REF!</v>
      </c>
      <c r="S109" s="61" t="e">
        <f t="shared" si="46"/>
        <v>#REF!</v>
      </c>
      <c r="T109" s="61"/>
      <c r="U109" s="61" t="e">
        <f>S109+$C$109</f>
        <v>#REF!</v>
      </c>
      <c r="V109" s="61" t="e">
        <f t="shared" si="46"/>
        <v>#REF!</v>
      </c>
      <c r="W109" s="61" t="e">
        <f t="shared" si="46"/>
        <v>#REF!</v>
      </c>
      <c r="X109" s="61" t="e">
        <f t="shared" si="46"/>
        <v>#REF!</v>
      </c>
      <c r="Y109" s="61"/>
      <c r="Z109" s="61" t="e">
        <f>X109+$C$109</f>
        <v>#REF!</v>
      </c>
      <c r="AA109" s="61" t="e">
        <f t="shared" si="46"/>
        <v>#REF!</v>
      </c>
      <c r="AB109" s="61" t="e">
        <f t="shared" si="46"/>
        <v>#REF!</v>
      </c>
      <c r="AC109" s="61" t="e">
        <f t="shared" si="46"/>
        <v>#REF!</v>
      </c>
      <c r="AD109" s="61"/>
      <c r="AE109" s="61" t="e">
        <f>AC109+$C$109</f>
        <v>#REF!</v>
      </c>
      <c r="AF109" s="61" t="e">
        <f t="shared" si="46"/>
        <v>#REF!</v>
      </c>
      <c r="AG109" s="61" t="e">
        <f t="shared" si="46"/>
        <v>#REF!</v>
      </c>
      <c r="AH109" s="61" t="e">
        <f t="shared" si="46"/>
        <v>#REF!</v>
      </c>
      <c r="AI109" s="61"/>
      <c r="AJ109" s="61" t="e">
        <f>AH109+$C$109</f>
        <v>#REF!</v>
      </c>
      <c r="AK109" s="61" t="e">
        <f t="shared" si="46"/>
        <v>#REF!</v>
      </c>
      <c r="AL109" s="61" t="e">
        <f t="shared" si="46"/>
        <v>#REF!</v>
      </c>
      <c r="AM109" s="61" t="e">
        <f t="shared" si="46"/>
        <v>#REF!</v>
      </c>
      <c r="AN109" s="61" t="e">
        <f t="shared" si="46"/>
        <v>#REF!</v>
      </c>
      <c r="AO109" s="61"/>
      <c r="AP109" s="61" t="e">
        <f>AN109+$C$109</f>
        <v>#REF!</v>
      </c>
      <c r="AQ109" s="61" t="e">
        <f t="shared" si="46"/>
        <v>#REF!</v>
      </c>
      <c r="AR109" s="61" t="e">
        <f>AQ109+$C$109</f>
        <v>#REF!</v>
      </c>
      <c r="AS109" s="61" t="e">
        <f>AR109+$C$109</f>
        <v>#REF!</v>
      </c>
      <c r="AT109" s="61" t="e">
        <f>AR109+$C$109</f>
        <v>#REF!</v>
      </c>
      <c r="AU109" s="61"/>
      <c r="AV109" s="61" t="e">
        <f>AT109+$C$109</f>
        <v>#REF!</v>
      </c>
      <c r="AW109" s="61" t="e">
        <f>#REF!+$C$109</f>
        <v>#REF!</v>
      </c>
      <c r="AX109" s="61" t="s">
        <v>157</v>
      </c>
      <c r="AY109" s="61"/>
      <c r="AZ109" s="61" t="e">
        <f>#REF!+$C$109</f>
        <v>#REF!</v>
      </c>
      <c r="BA109" s="61" t="e">
        <f t="shared" ref="BA109:BL109" si="47">AZ109+$C$109</f>
        <v>#REF!</v>
      </c>
      <c r="BB109" s="61" t="e">
        <f t="shared" si="47"/>
        <v>#REF!</v>
      </c>
      <c r="BC109" s="61" t="e">
        <f t="shared" si="47"/>
        <v>#REF!</v>
      </c>
      <c r="BD109" s="61" t="e">
        <f t="shared" si="47"/>
        <v>#REF!</v>
      </c>
      <c r="BE109" s="61" t="e">
        <f t="shared" si="47"/>
        <v>#REF!</v>
      </c>
      <c r="BF109" s="61" t="e">
        <f t="shared" si="47"/>
        <v>#REF!</v>
      </c>
      <c r="BG109" s="61" t="e">
        <f t="shared" si="47"/>
        <v>#REF!</v>
      </c>
      <c r="BH109" s="61" t="e">
        <f t="shared" si="47"/>
        <v>#REF!</v>
      </c>
      <c r="BI109" s="61" t="e">
        <f t="shared" si="47"/>
        <v>#REF!</v>
      </c>
      <c r="BJ109" s="61" t="e">
        <f t="shared" si="47"/>
        <v>#REF!</v>
      </c>
      <c r="BK109" s="61" t="e">
        <f t="shared" si="47"/>
        <v>#REF!</v>
      </c>
      <c r="BL109" s="61" t="e">
        <f t="shared" si="47"/>
        <v>#REF!</v>
      </c>
      <c r="BM109" s="61"/>
    </row>
    <row r="110" spans="3:69" x14ac:dyDescent="0.2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</row>
    <row r="111" spans="3:69" x14ac:dyDescent="0.25">
      <c r="C111" s="84" t="e">
        <f>'16.8% model'!#REF!</f>
        <v>#REF!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 t="s">
        <v>160</v>
      </c>
      <c r="AY111" s="61"/>
      <c r="AZ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</row>
    <row r="112" spans="3:69" x14ac:dyDescent="0.25">
      <c r="C112" s="84">
        <f>'16.8% model'!P57</f>
        <v>0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 t="s">
        <v>146</v>
      </c>
      <c r="AY112" s="61"/>
      <c r="AZ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</row>
    <row r="113" spans="3:65" x14ac:dyDescent="0.25">
      <c r="C113" s="84" t="e">
        <f>C111-C112</f>
        <v>#REF!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 t="s">
        <v>150</v>
      </c>
      <c r="AY113" s="61"/>
      <c r="AZ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</row>
    <row r="114" spans="3:65" x14ac:dyDescent="0.25">
      <c r="C114" s="61" t="e">
        <f>C113/52</f>
        <v>#REF!</v>
      </c>
      <c r="D114" s="61" t="e">
        <f>C114</f>
        <v>#REF!</v>
      </c>
      <c r="E114" s="61" t="e">
        <f t="shared" ref="E114:AQ114" si="48">D114+$C$114</f>
        <v>#REF!</v>
      </c>
      <c r="F114" s="61" t="e">
        <f t="shared" si="48"/>
        <v>#REF!</v>
      </c>
      <c r="G114" s="61" t="e">
        <f t="shared" si="48"/>
        <v>#REF!</v>
      </c>
      <c r="H114" s="61" t="e">
        <f t="shared" si="48"/>
        <v>#REF!</v>
      </c>
      <c r="I114" s="61" t="e">
        <f t="shared" si="48"/>
        <v>#REF!</v>
      </c>
      <c r="J114" s="61"/>
      <c r="K114" s="61" t="e">
        <f>I114+$C$114</f>
        <v>#REF!</v>
      </c>
      <c r="L114" s="61" t="e">
        <f t="shared" si="48"/>
        <v>#REF!</v>
      </c>
      <c r="M114" s="61" t="e">
        <f t="shared" si="48"/>
        <v>#REF!</v>
      </c>
      <c r="N114" s="61" t="e">
        <f t="shared" si="48"/>
        <v>#REF!</v>
      </c>
      <c r="O114" s="61"/>
      <c r="P114" s="61" t="e">
        <f>N114+$C$114</f>
        <v>#REF!</v>
      </c>
      <c r="Q114" s="61" t="e">
        <f t="shared" si="48"/>
        <v>#REF!</v>
      </c>
      <c r="R114" s="61" t="e">
        <f t="shared" si="48"/>
        <v>#REF!</v>
      </c>
      <c r="S114" s="61" t="e">
        <f t="shared" si="48"/>
        <v>#REF!</v>
      </c>
      <c r="T114" s="61"/>
      <c r="U114" s="61" t="e">
        <f>S114+$C$114</f>
        <v>#REF!</v>
      </c>
      <c r="V114" s="61" t="e">
        <f t="shared" si="48"/>
        <v>#REF!</v>
      </c>
      <c r="W114" s="61" t="e">
        <f t="shared" si="48"/>
        <v>#REF!</v>
      </c>
      <c r="X114" s="61" t="e">
        <f t="shared" si="48"/>
        <v>#REF!</v>
      </c>
      <c r="Y114" s="61"/>
      <c r="Z114" s="61" t="e">
        <f>X114+$C$114</f>
        <v>#REF!</v>
      </c>
      <c r="AA114" s="61" t="e">
        <f t="shared" si="48"/>
        <v>#REF!</v>
      </c>
      <c r="AB114" s="61" t="e">
        <f t="shared" si="48"/>
        <v>#REF!</v>
      </c>
      <c r="AC114" s="61" t="e">
        <f t="shared" si="48"/>
        <v>#REF!</v>
      </c>
      <c r="AD114" s="61"/>
      <c r="AE114" s="61" t="e">
        <f>AC114+$C$114</f>
        <v>#REF!</v>
      </c>
      <c r="AF114" s="61" t="e">
        <f t="shared" si="48"/>
        <v>#REF!</v>
      </c>
      <c r="AG114" s="61" t="e">
        <f t="shared" si="48"/>
        <v>#REF!</v>
      </c>
      <c r="AH114" s="61" t="e">
        <f t="shared" si="48"/>
        <v>#REF!</v>
      </c>
      <c r="AI114" s="61"/>
      <c r="AJ114" s="61" t="e">
        <f>AH114+$C$114</f>
        <v>#REF!</v>
      </c>
      <c r="AK114" s="61" t="e">
        <f t="shared" si="48"/>
        <v>#REF!</v>
      </c>
      <c r="AL114" s="61" t="e">
        <f t="shared" si="48"/>
        <v>#REF!</v>
      </c>
      <c r="AM114" s="61" t="e">
        <f t="shared" si="48"/>
        <v>#REF!</v>
      </c>
      <c r="AN114" s="61" t="e">
        <f t="shared" si="48"/>
        <v>#REF!</v>
      </c>
      <c r="AO114" s="61"/>
      <c r="AP114" s="61" t="e">
        <f>AN114+$C$114</f>
        <v>#REF!</v>
      </c>
      <c r="AQ114" s="61" t="e">
        <f t="shared" si="48"/>
        <v>#REF!</v>
      </c>
      <c r="AR114" s="61" t="e">
        <f>AQ114+$C$114</f>
        <v>#REF!</v>
      </c>
      <c r="AS114" s="61" t="e">
        <f>AR114+$C$114</f>
        <v>#REF!</v>
      </c>
      <c r="AT114" s="61" t="e">
        <f>AR114+$C$114</f>
        <v>#REF!</v>
      </c>
      <c r="AU114" s="61"/>
      <c r="AV114" s="61" t="e">
        <f>AT114+$C$114</f>
        <v>#REF!</v>
      </c>
      <c r="AW114" s="61" t="e">
        <f>#REF!+$C$114</f>
        <v>#REF!</v>
      </c>
      <c r="AX114" s="61" t="s">
        <v>157</v>
      </c>
      <c r="AY114" s="61"/>
      <c r="AZ114" s="61" t="e">
        <f>#REF!+$C$114</f>
        <v>#REF!</v>
      </c>
      <c r="BA114" s="61" t="e">
        <f t="shared" ref="BA114:BL114" si="49">AZ114+$C$114</f>
        <v>#REF!</v>
      </c>
      <c r="BB114" s="61" t="e">
        <f t="shared" si="49"/>
        <v>#REF!</v>
      </c>
      <c r="BC114" s="61" t="e">
        <f t="shared" si="49"/>
        <v>#REF!</v>
      </c>
      <c r="BD114" s="61" t="e">
        <f t="shared" si="49"/>
        <v>#REF!</v>
      </c>
      <c r="BE114" s="61" t="e">
        <f t="shared" si="49"/>
        <v>#REF!</v>
      </c>
      <c r="BF114" s="61" t="e">
        <f t="shared" si="49"/>
        <v>#REF!</v>
      </c>
      <c r="BG114" s="61" t="e">
        <f t="shared" si="49"/>
        <v>#REF!</v>
      </c>
      <c r="BH114" s="61" t="e">
        <f t="shared" si="49"/>
        <v>#REF!</v>
      </c>
      <c r="BI114" s="61" t="e">
        <f t="shared" si="49"/>
        <v>#REF!</v>
      </c>
      <c r="BJ114" s="61" t="e">
        <f t="shared" si="49"/>
        <v>#REF!</v>
      </c>
      <c r="BK114" s="61" t="e">
        <f t="shared" si="49"/>
        <v>#REF!</v>
      </c>
      <c r="BL114" s="61" t="e">
        <f t="shared" si="49"/>
        <v>#REF!</v>
      </c>
      <c r="BM114" s="61"/>
    </row>
    <row r="115" spans="3:65" x14ac:dyDescent="0.25"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Z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</row>
    <row r="116" spans="3:65" x14ac:dyDescent="0.25"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Z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</row>
    <row r="117" spans="3:65" x14ac:dyDescent="0.25">
      <c r="W117" s="62" t="s">
        <v>120</v>
      </c>
    </row>
  </sheetData>
  <sheetProtection selectLockedCells="1" selectUnlockedCells="1"/>
  <autoFilter ref="B11:F58"/>
  <mergeCells count="46">
    <mergeCell ref="W6:AE7"/>
    <mergeCell ref="AB10:AE10"/>
    <mergeCell ref="W10:Z10"/>
    <mergeCell ref="R10:U10"/>
    <mergeCell ref="M10:P10"/>
    <mergeCell ref="B5:G7"/>
    <mergeCell ref="M8:P8"/>
    <mergeCell ref="R8:U8"/>
    <mergeCell ref="H8:K8"/>
    <mergeCell ref="H9:K9"/>
    <mergeCell ref="E9:G9"/>
    <mergeCell ref="H6:U7"/>
    <mergeCell ref="AL9:AP9"/>
    <mergeCell ref="AL8:AP8"/>
    <mergeCell ref="AL58:AP58"/>
    <mergeCell ref="AG9:AJ9"/>
    <mergeCell ref="AG8:AJ8"/>
    <mergeCell ref="AL10:AP10"/>
    <mergeCell ref="AG10:AJ10"/>
    <mergeCell ref="A11:A58"/>
    <mergeCell ref="AA8:AA58"/>
    <mergeCell ref="Q8:Q58"/>
    <mergeCell ref="L8:L58"/>
    <mergeCell ref="B58:F58"/>
    <mergeCell ref="H58:K58"/>
    <mergeCell ref="M58:P58"/>
    <mergeCell ref="M9:P9"/>
    <mergeCell ref="R9:U9"/>
    <mergeCell ref="E10:G10"/>
    <mergeCell ref="H10:K10"/>
    <mergeCell ref="A4:G4"/>
    <mergeCell ref="AQ57:AW59"/>
    <mergeCell ref="AQ8:AW9"/>
    <mergeCell ref="AQ11:AQ24"/>
    <mergeCell ref="AK11:AK57"/>
    <mergeCell ref="V8:V58"/>
    <mergeCell ref="W8:Z8"/>
    <mergeCell ref="W9:Z9"/>
    <mergeCell ref="W58:Z58"/>
    <mergeCell ref="AB8:AE8"/>
    <mergeCell ref="AB9:AE9"/>
    <mergeCell ref="AB58:AE58"/>
    <mergeCell ref="A59:AP59"/>
    <mergeCell ref="R58:U58"/>
    <mergeCell ref="AG58:AJ58"/>
    <mergeCell ref="G11:G58"/>
  </mergeCells>
  <conditionalFormatting sqref="AV12:AV56">
    <cfRule type="cellIs" dxfId="79" priority="91" operator="between">
      <formula>-0.99</formula>
      <formula>1000</formula>
    </cfRule>
  </conditionalFormatting>
  <conditionalFormatting sqref="AT12:AT56">
    <cfRule type="cellIs" dxfId="78" priority="90" operator="greaterThan">
      <formula>$AR$12</formula>
    </cfRule>
  </conditionalFormatting>
  <conditionalFormatting sqref="AT13">
    <cfRule type="cellIs" dxfId="77" priority="88" operator="lessThan">
      <formula>$AR$13</formula>
    </cfRule>
  </conditionalFormatting>
  <conditionalFormatting sqref="AT14">
    <cfRule type="cellIs" dxfId="76" priority="87" operator="lessThan">
      <formula>$AR$14</formula>
    </cfRule>
  </conditionalFormatting>
  <conditionalFormatting sqref="AT15">
    <cfRule type="cellIs" dxfId="75" priority="86" operator="lessThan">
      <formula>$AR$15</formula>
    </cfRule>
  </conditionalFormatting>
  <conditionalFormatting sqref="AT16">
    <cfRule type="cellIs" dxfId="74" priority="85" operator="lessThan">
      <formula>$AR$16</formula>
    </cfRule>
  </conditionalFormatting>
  <conditionalFormatting sqref="AT17">
    <cfRule type="cellIs" dxfId="73" priority="84" operator="lessThan">
      <formula>$AR$17</formula>
    </cfRule>
  </conditionalFormatting>
  <conditionalFormatting sqref="AT18">
    <cfRule type="cellIs" dxfId="72" priority="83" operator="lessThan">
      <formula>$AR$18</formula>
    </cfRule>
  </conditionalFormatting>
  <conditionalFormatting sqref="AT19">
    <cfRule type="cellIs" dxfId="71" priority="82" operator="lessThan">
      <formula>$AR$19</formula>
    </cfRule>
  </conditionalFormatting>
  <conditionalFormatting sqref="AT20">
    <cfRule type="cellIs" dxfId="70" priority="81" operator="lessThan">
      <formula>$AR$20</formula>
    </cfRule>
  </conditionalFormatting>
  <conditionalFormatting sqref="AT21">
    <cfRule type="cellIs" dxfId="69" priority="80" operator="lessThan">
      <formula>$AR$21</formula>
    </cfRule>
  </conditionalFormatting>
  <conditionalFormatting sqref="AT22">
    <cfRule type="cellIs" dxfId="68" priority="79" operator="lessThan">
      <formula>$AR$22</formula>
    </cfRule>
  </conditionalFormatting>
  <conditionalFormatting sqref="AT23">
    <cfRule type="cellIs" dxfId="67" priority="78" operator="lessThan">
      <formula>$AR$23</formula>
    </cfRule>
    <cfRule type="cellIs" dxfId="66" priority="33" operator="greaterThan">
      <formula>$AR$23</formula>
    </cfRule>
  </conditionalFormatting>
  <conditionalFormatting sqref="AT24">
    <cfRule type="cellIs" dxfId="65" priority="77" operator="lessThan">
      <formula>$AR$24</formula>
    </cfRule>
    <cfRule type="cellIs" dxfId="64" priority="32" operator="greaterThan">
      <formula>$AR$24</formula>
    </cfRule>
  </conditionalFormatting>
  <conditionalFormatting sqref="AT25">
    <cfRule type="cellIs" dxfId="63" priority="76" operator="lessThan">
      <formula>$AR$25</formula>
    </cfRule>
    <cfRule type="cellIs" dxfId="62" priority="31" operator="greaterThan">
      <formula>$AR$25</formula>
    </cfRule>
  </conditionalFormatting>
  <conditionalFormatting sqref="AT26">
    <cfRule type="cellIs" dxfId="61" priority="75" operator="lessThan">
      <formula>$AR$26</formula>
    </cfRule>
    <cfRule type="cellIs" dxfId="60" priority="30" operator="greaterThan">
      <formula>$AR$26</formula>
    </cfRule>
  </conditionalFormatting>
  <conditionalFormatting sqref="AT27">
    <cfRule type="cellIs" dxfId="59" priority="74" operator="lessThan">
      <formula>$AR$27</formula>
    </cfRule>
    <cfRule type="cellIs" dxfId="58" priority="29" operator="greaterThan">
      <formula>$AR$27</formula>
    </cfRule>
  </conditionalFormatting>
  <conditionalFormatting sqref="AT28">
    <cfRule type="cellIs" dxfId="57" priority="73" operator="lessThan">
      <formula>$AR$28</formula>
    </cfRule>
    <cfRule type="cellIs" dxfId="56" priority="28" operator="greaterThan">
      <formula>$AR$28</formula>
    </cfRule>
  </conditionalFormatting>
  <conditionalFormatting sqref="AT29">
    <cfRule type="cellIs" dxfId="55" priority="72" operator="lessThan">
      <formula>$AR$29</formula>
    </cfRule>
    <cfRule type="cellIs" dxfId="54" priority="27" operator="greaterThan">
      <formula>$AR$29</formula>
    </cfRule>
  </conditionalFormatting>
  <conditionalFormatting sqref="AT30">
    <cfRule type="cellIs" dxfId="53" priority="71" operator="lessThan">
      <formula>$AR$30</formula>
    </cfRule>
    <cfRule type="cellIs" dxfId="52" priority="26" operator="greaterThan">
      <formula>$AR$30</formula>
    </cfRule>
  </conditionalFormatting>
  <conditionalFormatting sqref="AT31:AT35">
    <cfRule type="cellIs" dxfId="51" priority="70" operator="lessThan">
      <formula>$AR$31</formula>
    </cfRule>
  </conditionalFormatting>
  <conditionalFormatting sqref="AT32">
    <cfRule type="cellIs" dxfId="50" priority="69" operator="lessThan">
      <formula>$AR$32</formula>
    </cfRule>
    <cfRule type="cellIs" dxfId="49" priority="24" operator="greaterThan">
      <formula>$AR$32</formula>
    </cfRule>
  </conditionalFormatting>
  <conditionalFormatting sqref="AT33">
    <cfRule type="cellIs" dxfId="48" priority="68" operator="lessThan">
      <formula>$AR$33</formula>
    </cfRule>
    <cfRule type="cellIs" dxfId="47" priority="23" operator="greaterThan">
      <formula>$AR$33</formula>
    </cfRule>
  </conditionalFormatting>
  <conditionalFormatting sqref="AT34">
    <cfRule type="cellIs" dxfId="46" priority="67" operator="lessThan">
      <formula>$AR$34</formula>
    </cfRule>
    <cfRule type="cellIs" dxfId="45" priority="22" operator="greaterThan">
      <formula>$AR$34</formula>
    </cfRule>
  </conditionalFormatting>
  <conditionalFormatting sqref="AT35">
    <cfRule type="cellIs" dxfId="44" priority="66" operator="lessThan">
      <formula>$AR$35</formula>
    </cfRule>
    <cfRule type="cellIs" dxfId="43" priority="21" operator="greaterThan">
      <formula>$AR$35</formula>
    </cfRule>
  </conditionalFormatting>
  <conditionalFormatting sqref="AT36">
    <cfRule type="cellIs" dxfId="42" priority="65" operator="lessThan">
      <formula>$AR$36</formula>
    </cfRule>
    <cfRule type="cellIs" dxfId="41" priority="20" operator="greaterThan">
      <formula>$AR$36</formula>
    </cfRule>
  </conditionalFormatting>
  <conditionalFormatting sqref="AT37">
    <cfRule type="cellIs" dxfId="40" priority="64" operator="lessThan">
      <formula>$AR$37</formula>
    </cfRule>
    <cfRule type="cellIs" dxfId="39" priority="19" operator="greaterThan">
      <formula>$AR$37</formula>
    </cfRule>
  </conditionalFormatting>
  <conditionalFormatting sqref="AT38">
    <cfRule type="cellIs" dxfId="38" priority="63" operator="lessThan">
      <formula>$AR$38</formula>
    </cfRule>
    <cfRule type="cellIs" dxfId="37" priority="18" operator="greaterThan">
      <formula>$AR$38</formula>
    </cfRule>
  </conditionalFormatting>
  <conditionalFormatting sqref="AT39">
    <cfRule type="cellIs" dxfId="36" priority="62" operator="lessThan">
      <formula>$AR$39</formula>
    </cfRule>
    <cfRule type="cellIs" dxfId="35" priority="17" operator="greaterThan">
      <formula>$AR$39</formula>
    </cfRule>
  </conditionalFormatting>
  <conditionalFormatting sqref="AT40">
    <cfRule type="cellIs" dxfId="34" priority="61" operator="lessThan">
      <formula>$AR$40</formula>
    </cfRule>
    <cfRule type="cellIs" dxfId="33" priority="60" operator="lessThan">
      <formula>$AR$40</formula>
    </cfRule>
    <cfRule type="cellIs" dxfId="32" priority="16" operator="greaterThan">
      <formula>$AR$40</formula>
    </cfRule>
  </conditionalFormatting>
  <conditionalFormatting sqref="AT41">
    <cfRule type="cellIs" dxfId="31" priority="59" operator="lessThan">
      <formula>$AR$41</formula>
    </cfRule>
    <cfRule type="cellIs" dxfId="30" priority="15" operator="greaterThan">
      <formula>$AR$41</formula>
    </cfRule>
  </conditionalFormatting>
  <conditionalFormatting sqref="AT42">
    <cfRule type="cellIs" dxfId="29" priority="58" operator="lessThan">
      <formula>$AR$42</formula>
    </cfRule>
    <cfRule type="cellIs" dxfId="28" priority="14" operator="greaterThan">
      <formula>$AR$42</formula>
    </cfRule>
  </conditionalFormatting>
  <conditionalFormatting sqref="AT43">
    <cfRule type="cellIs" dxfId="27" priority="57" operator="lessThan">
      <formula>$AR$43</formula>
    </cfRule>
    <cfRule type="cellIs" dxfId="26" priority="13" operator="greaterThan">
      <formula>$AR$43</formula>
    </cfRule>
  </conditionalFormatting>
  <conditionalFormatting sqref="AT44">
    <cfRule type="cellIs" dxfId="25" priority="56" operator="lessThan">
      <formula>$AR$44</formula>
    </cfRule>
    <cfRule type="cellIs" dxfId="24" priority="12" operator="greaterThan">
      <formula>$AR$44</formula>
    </cfRule>
  </conditionalFormatting>
  <conditionalFormatting sqref="AT45">
    <cfRule type="cellIs" dxfId="23" priority="55" operator="lessThan">
      <formula>$AR$45</formula>
    </cfRule>
    <cfRule type="cellIs" dxfId="22" priority="11" operator="greaterThan">
      <formula>$AR$45</formula>
    </cfRule>
  </conditionalFormatting>
  <conditionalFormatting sqref="AT46">
    <cfRule type="cellIs" dxfId="21" priority="54" operator="lessThan">
      <formula>$AR$46</formula>
    </cfRule>
    <cfRule type="cellIs" dxfId="20" priority="10" operator="greaterThan">
      <formula>$AR$46</formula>
    </cfRule>
  </conditionalFormatting>
  <conditionalFormatting sqref="AT47">
    <cfRule type="cellIs" dxfId="19" priority="53" operator="lessThan">
      <formula>$AR$47</formula>
    </cfRule>
    <cfRule type="cellIs" dxfId="18" priority="9" operator="greaterThan">
      <formula>$AR$47</formula>
    </cfRule>
  </conditionalFormatting>
  <conditionalFormatting sqref="AT48">
    <cfRule type="cellIs" dxfId="17" priority="52" operator="lessThan">
      <formula>$AR$48</formula>
    </cfRule>
    <cfRule type="cellIs" dxfId="16" priority="8" operator="greaterThan">
      <formula>$AR$48</formula>
    </cfRule>
  </conditionalFormatting>
  <conditionalFormatting sqref="AT49">
    <cfRule type="cellIs" dxfId="15" priority="51" operator="lessThan">
      <formula>$AR$49</formula>
    </cfRule>
    <cfRule type="cellIs" dxfId="14" priority="7" operator="greaterThan">
      <formula>$AR$49</formula>
    </cfRule>
  </conditionalFormatting>
  <conditionalFormatting sqref="AT50">
    <cfRule type="cellIs" dxfId="13" priority="50" operator="lessThan">
      <formula>$AR$50</formula>
    </cfRule>
    <cfRule type="cellIs" dxfId="12" priority="6" operator="greaterThan">
      <formula>$AR$50</formula>
    </cfRule>
  </conditionalFormatting>
  <conditionalFormatting sqref="AT51">
    <cfRule type="cellIs" dxfId="11" priority="49" operator="lessThan">
      <formula>$AR$51</formula>
    </cfRule>
    <cfRule type="cellIs" dxfId="10" priority="5" operator="greaterThan">
      <formula>$AR$51</formula>
    </cfRule>
  </conditionalFormatting>
  <conditionalFormatting sqref="AT52">
    <cfRule type="cellIs" dxfId="9" priority="48" operator="lessThan">
      <formula>$AR$52</formula>
    </cfRule>
    <cfRule type="cellIs" dxfId="8" priority="4" operator="greaterThan">
      <formula>$AR$52</formula>
    </cfRule>
  </conditionalFormatting>
  <conditionalFormatting sqref="AT53">
    <cfRule type="cellIs" dxfId="7" priority="47" operator="lessThan">
      <formula>$AR$53</formula>
    </cfRule>
    <cfRule type="cellIs" dxfId="6" priority="3" operator="greaterThan">
      <formula>$AR$53</formula>
    </cfRule>
  </conditionalFormatting>
  <conditionalFormatting sqref="AT54">
    <cfRule type="cellIs" dxfId="5" priority="46" operator="lessThan">
      <formula>$AR$54</formula>
    </cfRule>
    <cfRule type="cellIs" dxfId="4" priority="2" operator="greaterThan">
      <formula>$AR$54</formula>
    </cfRule>
  </conditionalFormatting>
  <conditionalFormatting sqref="AT55">
    <cfRule type="cellIs" dxfId="3" priority="45" operator="lessThan">
      <formula>$AR$55</formula>
    </cfRule>
    <cfRule type="cellIs" dxfId="2" priority="1" operator="greaterThan">
      <formula>$AR$55</formula>
    </cfRule>
  </conditionalFormatting>
  <conditionalFormatting sqref="AT56">
    <cfRule type="cellIs" dxfId="1" priority="44" operator="lessThan">
      <formula>$AR$56</formula>
    </cfRule>
  </conditionalFormatting>
  <conditionalFormatting sqref="AT31">
    <cfRule type="cellIs" dxfId="0" priority="25" operator="greaterThan">
      <formula>$AR$31</formula>
    </cfRule>
  </conditionalFormatting>
  <dataValidations count="1">
    <dataValidation type="list" allowBlank="1" showInputMessage="1" showErrorMessage="1" sqref="D12:D23">
      <formula1>$BA$13:$BA$14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topLeftCell="A4" zoomScale="90" zoomScaleNormal="90" workbookViewId="0">
      <selection activeCell="B9" sqref="B9"/>
    </sheetView>
  </sheetViews>
  <sheetFormatPr defaultRowHeight="15" x14ac:dyDescent="0.25"/>
  <cols>
    <col min="1" max="1" width="21.42578125" style="62" bestFit="1" customWidth="1"/>
    <col min="2" max="2" width="19.140625" style="62" bestFit="1" customWidth="1"/>
    <col min="3" max="3" width="9.140625" style="62"/>
    <col min="4" max="8" width="9.140625" style="62" hidden="1" customWidth="1"/>
    <col min="9" max="9" width="9.140625" style="139"/>
    <col min="10" max="21" width="0" style="62" hidden="1" customWidth="1"/>
    <col min="22" max="23" width="9.140625" style="62"/>
    <col min="24" max="24" width="14.140625" style="62" bestFit="1" customWidth="1"/>
    <col min="25" max="25" width="9.42578125" style="62" customWidth="1"/>
    <col min="26" max="27" width="9.140625" style="62"/>
    <col min="28" max="28" width="36.85546875" style="62" customWidth="1"/>
    <col min="29" max="29" width="16.28515625" style="62" customWidth="1"/>
    <col min="30" max="16384" width="9.140625" style="62"/>
  </cols>
  <sheetData>
    <row r="1" spans="1:30" s="139" customFormat="1" ht="29.1" customHeight="1" thickBot="1" x14ac:dyDescent="0.3">
      <c r="A1" s="131" t="s">
        <v>19</v>
      </c>
      <c r="B1" s="132" t="s">
        <v>102</v>
      </c>
      <c r="C1" s="132" t="s">
        <v>171</v>
      </c>
      <c r="D1" s="133" t="s">
        <v>172</v>
      </c>
      <c r="E1" s="133" t="s">
        <v>173</v>
      </c>
      <c r="F1" s="133" t="s">
        <v>174</v>
      </c>
      <c r="G1" s="133" t="s">
        <v>175</v>
      </c>
      <c r="H1" s="133" t="s">
        <v>176</v>
      </c>
      <c r="I1" s="142" t="s">
        <v>0</v>
      </c>
      <c r="J1" s="135" t="s">
        <v>20</v>
      </c>
      <c r="K1" s="136" t="s">
        <v>21</v>
      </c>
      <c r="L1" s="137" t="s">
        <v>22</v>
      </c>
      <c r="M1" s="137" t="s">
        <v>21</v>
      </c>
      <c r="N1" s="136" t="s">
        <v>23</v>
      </c>
      <c r="O1" s="136" t="s">
        <v>21</v>
      </c>
      <c r="P1" s="137" t="s">
        <v>24</v>
      </c>
      <c r="Q1" s="137" t="s">
        <v>21</v>
      </c>
      <c r="R1" s="136" t="s">
        <v>25</v>
      </c>
      <c r="S1" s="138" t="s">
        <v>21</v>
      </c>
    </row>
    <row r="2" spans="1:30" ht="29.1" customHeight="1" x14ac:dyDescent="0.25">
      <c r="A2" s="98"/>
      <c r="B2" s="99"/>
      <c r="C2" s="99" t="s">
        <v>28</v>
      </c>
      <c r="D2" s="100"/>
      <c r="E2" s="100"/>
      <c r="F2" s="100"/>
      <c r="G2" s="100"/>
      <c r="H2" s="100">
        <v>3</v>
      </c>
      <c r="I2" s="141">
        <f>SUM(D2:H2)</f>
        <v>3</v>
      </c>
      <c r="J2" s="101"/>
      <c r="K2" s="102"/>
      <c r="L2" s="103">
        <v>0</v>
      </c>
      <c r="M2" s="103"/>
      <c r="N2" s="103">
        <v>0</v>
      </c>
      <c r="O2" s="103"/>
      <c r="P2" s="103">
        <v>0</v>
      </c>
      <c r="Q2" s="103" t="s">
        <v>29</v>
      </c>
      <c r="R2" s="103">
        <v>2</v>
      </c>
      <c r="S2" s="104"/>
    </row>
    <row r="3" spans="1:30" ht="29.1" customHeight="1" x14ac:dyDescent="0.25">
      <c r="A3" s="98"/>
      <c r="B3" s="99"/>
      <c r="C3" s="99" t="s">
        <v>177</v>
      </c>
      <c r="D3" s="100"/>
      <c r="E3" s="100"/>
      <c r="F3" s="100"/>
      <c r="G3" s="100"/>
      <c r="H3" s="100"/>
      <c r="I3" s="141">
        <v>4</v>
      </c>
      <c r="J3" s="101"/>
      <c r="K3" s="102"/>
      <c r="L3" s="103"/>
      <c r="M3" s="103"/>
      <c r="N3" s="103"/>
      <c r="O3" s="103"/>
      <c r="P3" s="103"/>
      <c r="Q3" s="103"/>
      <c r="R3" s="103"/>
      <c r="S3" s="104"/>
    </row>
    <row r="4" spans="1:30" ht="29.1" customHeight="1" x14ac:dyDescent="0.25">
      <c r="A4" s="98"/>
      <c r="B4" s="99"/>
      <c r="C4" s="99" t="s">
        <v>28</v>
      </c>
      <c r="D4" s="100"/>
      <c r="E4" s="100"/>
      <c r="F4" s="100">
        <v>3</v>
      </c>
      <c r="G4" s="100"/>
      <c r="H4" s="100"/>
      <c r="I4" s="141">
        <v>3</v>
      </c>
      <c r="J4" s="105">
        <v>4</v>
      </c>
      <c r="K4" s="106"/>
      <c r="L4" s="107">
        <v>4</v>
      </c>
      <c r="M4" s="107"/>
      <c r="N4" s="108"/>
      <c r="O4" s="108"/>
      <c r="P4" s="107">
        <v>5</v>
      </c>
      <c r="Q4" s="107"/>
      <c r="R4" s="108">
        <v>7</v>
      </c>
      <c r="S4" s="109"/>
      <c r="X4" s="248" t="s">
        <v>114</v>
      </c>
      <c r="Y4" s="248"/>
      <c r="Z4" s="248"/>
      <c r="AB4" s="148" t="s">
        <v>109</v>
      </c>
      <c r="AC4" s="149"/>
    </row>
    <row r="5" spans="1:30" ht="29.1" customHeight="1" x14ac:dyDescent="0.25">
      <c r="A5" s="98"/>
      <c r="B5" s="99"/>
      <c r="C5" s="99" t="s">
        <v>28</v>
      </c>
      <c r="D5" s="100"/>
      <c r="E5" s="100"/>
      <c r="F5" s="100"/>
      <c r="G5" s="100">
        <v>3</v>
      </c>
      <c r="H5" s="100"/>
      <c r="I5" s="141">
        <v>3</v>
      </c>
      <c r="J5" s="101">
        <v>0</v>
      </c>
      <c r="K5" s="102" t="s">
        <v>32</v>
      </c>
      <c r="L5" s="103">
        <v>4</v>
      </c>
      <c r="M5" s="103"/>
      <c r="N5" s="103"/>
      <c r="O5" s="103"/>
      <c r="P5" s="103">
        <v>4</v>
      </c>
      <c r="Q5" s="103"/>
      <c r="R5" s="103">
        <v>2</v>
      </c>
      <c r="S5" s="104"/>
      <c r="X5" s="125" t="s">
        <v>33</v>
      </c>
      <c r="Y5" s="163">
        <f>SUM(I30:I42)</f>
        <v>86</v>
      </c>
      <c r="Z5" s="126">
        <f>Y5/Y9</f>
        <v>0.55128205128205132</v>
      </c>
      <c r="AB5" s="150" t="s">
        <v>5</v>
      </c>
      <c r="AC5" s="151"/>
    </row>
    <row r="6" spans="1:30" ht="29.1" customHeight="1" x14ac:dyDescent="0.25">
      <c r="A6" s="98"/>
      <c r="B6" s="99"/>
      <c r="C6" s="99" t="s">
        <v>28</v>
      </c>
      <c r="D6" s="100">
        <v>3</v>
      </c>
      <c r="E6" s="100"/>
      <c r="F6" s="100"/>
      <c r="G6" s="100"/>
      <c r="H6" s="100"/>
      <c r="I6" s="141">
        <v>1</v>
      </c>
      <c r="J6" s="110">
        <v>0</v>
      </c>
      <c r="K6" s="111"/>
      <c r="L6" s="112">
        <v>0</v>
      </c>
      <c r="M6" s="112"/>
      <c r="N6" s="112"/>
      <c r="O6" s="112"/>
      <c r="P6" s="112">
        <v>0</v>
      </c>
      <c r="Q6" s="112"/>
      <c r="R6" s="112">
        <v>0</v>
      </c>
      <c r="S6" s="113"/>
      <c r="X6" s="125" t="s">
        <v>28</v>
      </c>
      <c r="Y6" s="163">
        <f>SUM(I2:I29)</f>
        <v>62</v>
      </c>
      <c r="Z6" s="126">
        <f>Y6/Y9</f>
        <v>0.39743589743589741</v>
      </c>
      <c r="AB6" s="115" t="s">
        <v>110</v>
      </c>
      <c r="AC6" s="155">
        <f>AC9*52</f>
        <v>5188.4351999999999</v>
      </c>
    </row>
    <row r="7" spans="1:30" ht="29.1" customHeight="1" x14ac:dyDescent="0.25">
      <c r="A7" s="98"/>
      <c r="B7" s="99"/>
      <c r="C7" s="99" t="s">
        <v>28</v>
      </c>
      <c r="D7" s="100">
        <v>1</v>
      </c>
      <c r="E7" s="100">
        <v>1</v>
      </c>
      <c r="F7" s="100"/>
      <c r="G7" s="100"/>
      <c r="H7" s="100"/>
      <c r="I7" s="141">
        <v>3</v>
      </c>
      <c r="J7" s="105">
        <v>4</v>
      </c>
      <c r="K7" s="106"/>
      <c r="L7" s="107">
        <v>4</v>
      </c>
      <c r="M7" s="114" t="s">
        <v>35</v>
      </c>
      <c r="N7" s="108"/>
      <c r="O7" s="108"/>
      <c r="P7" s="107">
        <v>4</v>
      </c>
      <c r="Q7" s="107"/>
      <c r="R7" s="108">
        <v>1</v>
      </c>
      <c r="S7" s="109" t="s">
        <v>36</v>
      </c>
      <c r="X7" s="125" t="s">
        <v>37</v>
      </c>
      <c r="Y7" s="163">
        <f>SUM(I19,I20,I22)</f>
        <v>3</v>
      </c>
      <c r="Z7" s="126">
        <f>Y7/Y9</f>
        <v>1.9230769230769232E-2</v>
      </c>
      <c r="AB7" s="116" t="s">
        <v>111</v>
      </c>
      <c r="AC7" s="156">
        <f>$Y$9</f>
        <v>156</v>
      </c>
    </row>
    <row r="8" spans="1:30" ht="29.1" customHeight="1" x14ac:dyDescent="0.25">
      <c r="A8" s="98"/>
      <c r="B8" s="99"/>
      <c r="C8" s="99" t="s">
        <v>28</v>
      </c>
      <c r="D8" s="100"/>
      <c r="E8" s="100"/>
      <c r="F8" s="100">
        <v>1</v>
      </c>
      <c r="G8" s="100">
        <v>1</v>
      </c>
      <c r="H8" s="100"/>
      <c r="I8" s="141">
        <v>3</v>
      </c>
      <c r="J8" s="105">
        <v>4</v>
      </c>
      <c r="K8" s="106" t="s">
        <v>39</v>
      </c>
      <c r="L8" s="107">
        <v>3</v>
      </c>
      <c r="M8" s="107"/>
      <c r="N8" s="108"/>
      <c r="O8" s="108"/>
      <c r="P8" s="107">
        <v>4</v>
      </c>
      <c r="Q8" s="107" t="s">
        <v>40</v>
      </c>
      <c r="R8" s="108">
        <v>3</v>
      </c>
      <c r="S8" s="109" t="s">
        <v>41</v>
      </c>
      <c r="T8" s="127"/>
      <c r="U8" s="127"/>
      <c r="X8" s="125" t="s">
        <v>42</v>
      </c>
      <c r="Y8" s="163">
        <f>SUM(I23,I21)</f>
        <v>5</v>
      </c>
      <c r="Z8" s="126">
        <f>Y8/Y9</f>
        <v>3.2051282051282048E-2</v>
      </c>
      <c r="AB8" s="121" t="s">
        <v>112</v>
      </c>
      <c r="AC8" s="143">
        <f>AC7*0.82</f>
        <v>127.91999999999999</v>
      </c>
    </row>
    <row r="9" spans="1:30" ht="29.1" customHeight="1" x14ac:dyDescent="0.25">
      <c r="A9" s="98"/>
      <c r="B9" s="99"/>
      <c r="C9" s="99" t="s">
        <v>28</v>
      </c>
      <c r="D9" s="100"/>
      <c r="E9" s="100"/>
      <c r="F9" s="100"/>
      <c r="G9" s="100"/>
      <c r="H9" s="100"/>
      <c r="I9" s="141">
        <v>2</v>
      </c>
      <c r="J9" s="101">
        <v>0</v>
      </c>
      <c r="K9" s="102"/>
      <c r="L9" s="103">
        <v>2</v>
      </c>
      <c r="M9" s="103"/>
      <c r="N9" s="103"/>
      <c r="O9" s="103"/>
      <c r="P9" s="103">
        <v>0</v>
      </c>
      <c r="Q9" s="103"/>
      <c r="R9" s="103">
        <v>4</v>
      </c>
      <c r="S9" s="104"/>
      <c r="X9" s="160" t="s">
        <v>179</v>
      </c>
      <c r="Y9" s="163">
        <f>SUM(Y5:Y8)</f>
        <v>156</v>
      </c>
      <c r="Z9" s="125"/>
      <c r="AB9" s="121" t="s">
        <v>113</v>
      </c>
      <c r="AC9" s="155">
        <f>AC8*0.78</f>
        <v>99.777599999999993</v>
      </c>
    </row>
    <row r="10" spans="1:30" ht="29.1" customHeight="1" x14ac:dyDescent="0.25">
      <c r="A10" s="98"/>
      <c r="B10" s="99"/>
      <c r="C10" s="99" t="s">
        <v>28</v>
      </c>
      <c r="D10" s="100"/>
      <c r="E10" s="100"/>
      <c r="F10" s="100">
        <v>1</v>
      </c>
      <c r="G10" s="100">
        <v>1</v>
      </c>
      <c r="H10" s="100"/>
      <c r="I10" s="141">
        <v>2</v>
      </c>
      <c r="J10" s="117">
        <v>0</v>
      </c>
      <c r="K10" s="118"/>
      <c r="L10" s="119">
        <v>0</v>
      </c>
      <c r="M10" s="119"/>
      <c r="N10" s="119"/>
      <c r="O10" s="119"/>
      <c r="P10" s="119">
        <v>0</v>
      </c>
      <c r="Q10" s="119"/>
      <c r="R10" s="119">
        <v>0</v>
      </c>
      <c r="S10" s="120"/>
    </row>
    <row r="11" spans="1:30" ht="29.1" customHeight="1" x14ac:dyDescent="0.25">
      <c r="A11" s="98"/>
      <c r="B11" s="99"/>
      <c r="C11" s="99" t="s">
        <v>28</v>
      </c>
      <c r="D11" s="100">
        <v>2</v>
      </c>
      <c r="E11" s="100"/>
      <c r="F11" s="100"/>
      <c r="G11" s="100"/>
      <c r="H11" s="100"/>
      <c r="I11" s="141">
        <v>1</v>
      </c>
      <c r="J11" s="105">
        <v>3</v>
      </c>
      <c r="K11" s="106"/>
      <c r="L11" s="107">
        <v>3</v>
      </c>
      <c r="M11" s="107"/>
      <c r="N11" s="108"/>
      <c r="O11" s="108"/>
      <c r="P11" s="107">
        <v>2</v>
      </c>
      <c r="Q11" s="107" t="s">
        <v>45</v>
      </c>
      <c r="R11" s="108">
        <v>6</v>
      </c>
      <c r="S11" s="109"/>
      <c r="AB11" s="152" t="s">
        <v>115</v>
      </c>
      <c r="AC11" s="153"/>
    </row>
    <row r="12" spans="1:30" ht="29.1" customHeight="1" x14ac:dyDescent="0.25">
      <c r="A12" s="98"/>
      <c r="B12" s="99"/>
      <c r="C12" s="99" t="s">
        <v>28</v>
      </c>
      <c r="D12" s="100"/>
      <c r="E12" s="100"/>
      <c r="F12" s="100"/>
      <c r="G12" s="100">
        <v>2</v>
      </c>
      <c r="H12" s="100">
        <v>1</v>
      </c>
      <c r="I12" s="141">
        <v>3</v>
      </c>
      <c r="J12" s="117">
        <v>0</v>
      </c>
      <c r="K12" s="118" t="s">
        <v>47</v>
      </c>
      <c r="L12" s="119">
        <v>0</v>
      </c>
      <c r="M12" s="119"/>
      <c r="N12" s="119"/>
      <c r="O12" s="119"/>
      <c r="P12" s="119">
        <v>0</v>
      </c>
      <c r="Q12" s="119"/>
      <c r="R12" s="119">
        <v>0</v>
      </c>
      <c r="S12" s="120"/>
      <c r="AB12" s="154" t="s">
        <v>116</v>
      </c>
      <c r="AC12" s="157">
        <v>4750</v>
      </c>
    </row>
    <row r="13" spans="1:30" ht="29.1" customHeight="1" x14ac:dyDescent="0.25">
      <c r="A13" s="98"/>
      <c r="B13" s="99"/>
      <c r="C13" s="99" t="s">
        <v>28</v>
      </c>
      <c r="D13" s="100">
        <v>1</v>
      </c>
      <c r="E13" s="100">
        <v>1</v>
      </c>
      <c r="F13" s="100">
        <v>2</v>
      </c>
      <c r="G13" s="100"/>
      <c r="H13" s="100">
        <v>1</v>
      </c>
      <c r="I13" s="141">
        <v>3</v>
      </c>
      <c r="J13" s="105">
        <v>0</v>
      </c>
      <c r="K13" s="106"/>
      <c r="L13" s="107">
        <v>0</v>
      </c>
      <c r="M13" s="107"/>
      <c r="N13" s="108"/>
      <c r="O13" s="108"/>
      <c r="P13" s="107">
        <v>0</v>
      </c>
      <c r="Q13" s="107"/>
      <c r="R13" s="108">
        <v>0</v>
      </c>
      <c r="S13" s="109"/>
      <c r="AB13" s="128" t="s">
        <v>117</v>
      </c>
      <c r="AC13" s="158">
        <v>525</v>
      </c>
      <c r="AD13" s="159">
        <f>AC13/$AC$12</f>
        <v>0.11052631578947368</v>
      </c>
    </row>
    <row r="14" spans="1:30" ht="29.1" customHeight="1" x14ac:dyDescent="0.25">
      <c r="A14" s="98"/>
      <c r="B14" s="99"/>
      <c r="C14" s="99" t="s">
        <v>28</v>
      </c>
      <c r="D14" s="100"/>
      <c r="E14" s="100">
        <v>1</v>
      </c>
      <c r="F14" s="100"/>
      <c r="G14" s="100"/>
      <c r="H14" s="100"/>
      <c r="I14" s="141">
        <v>2</v>
      </c>
      <c r="J14" s="105">
        <v>3</v>
      </c>
      <c r="K14" s="106"/>
      <c r="L14" s="107">
        <v>3</v>
      </c>
      <c r="M14" s="107"/>
      <c r="N14" s="108"/>
      <c r="O14" s="108"/>
      <c r="P14" s="107">
        <v>3</v>
      </c>
      <c r="Q14" s="107"/>
      <c r="R14" s="108">
        <v>5</v>
      </c>
      <c r="S14" s="109"/>
      <c r="AB14" s="128" t="s">
        <v>118</v>
      </c>
      <c r="AC14" s="158">
        <v>817</v>
      </c>
      <c r="AD14" s="159">
        <f>AC14/$AC$12</f>
        <v>0.17199999999999999</v>
      </c>
    </row>
    <row r="15" spans="1:30" ht="29.1" customHeight="1" x14ac:dyDescent="0.25">
      <c r="A15" s="98"/>
      <c r="B15" s="99"/>
      <c r="C15" s="99" t="s">
        <v>28</v>
      </c>
      <c r="D15" s="100"/>
      <c r="E15" s="100">
        <v>3</v>
      </c>
      <c r="F15" s="100"/>
      <c r="G15" s="100"/>
      <c r="H15" s="100"/>
      <c r="I15" s="141">
        <v>2</v>
      </c>
      <c r="J15" s="105">
        <v>0</v>
      </c>
      <c r="K15" s="106"/>
      <c r="L15" s="107">
        <v>0</v>
      </c>
      <c r="M15" s="107"/>
      <c r="N15" s="108"/>
      <c r="O15" s="108"/>
      <c r="P15" s="107">
        <v>0</v>
      </c>
      <c r="Q15" s="107"/>
      <c r="R15" s="108">
        <v>0</v>
      </c>
      <c r="S15" s="109"/>
      <c r="T15" s="127"/>
      <c r="U15" s="127"/>
      <c r="AB15" s="128" t="s">
        <v>119</v>
      </c>
      <c r="AC15" s="158">
        <v>58</v>
      </c>
      <c r="AD15" s="159">
        <f>AC15/$AC$12</f>
        <v>1.2210526315789474E-2</v>
      </c>
    </row>
    <row r="16" spans="1:30" ht="29.1" customHeight="1" x14ac:dyDescent="0.25">
      <c r="A16" s="98"/>
      <c r="B16" s="99"/>
      <c r="C16" s="99" t="s">
        <v>28</v>
      </c>
      <c r="D16" s="100"/>
      <c r="E16" s="100"/>
      <c r="F16" s="100"/>
      <c r="G16" s="100">
        <v>1</v>
      </c>
      <c r="H16" s="100"/>
      <c r="I16" s="141">
        <v>2</v>
      </c>
      <c r="J16" s="105">
        <v>2</v>
      </c>
      <c r="K16" s="106"/>
      <c r="L16" s="107">
        <v>1</v>
      </c>
      <c r="M16" s="107"/>
      <c r="N16" s="108"/>
      <c r="O16" s="108"/>
      <c r="P16" s="107">
        <v>2</v>
      </c>
      <c r="Q16" s="107"/>
      <c r="R16" s="108">
        <v>2</v>
      </c>
      <c r="S16" s="109"/>
      <c r="AC16" s="161" t="s">
        <v>178</v>
      </c>
      <c r="AD16" s="162">
        <f>SUM(AD13:AD15)</f>
        <v>0.29473684210526313</v>
      </c>
    </row>
    <row r="17" spans="1:30" ht="29.1" customHeight="1" x14ac:dyDescent="0.25">
      <c r="A17" s="98"/>
      <c r="B17" s="99"/>
      <c r="C17" s="99" t="s">
        <v>28</v>
      </c>
      <c r="D17" s="100"/>
      <c r="E17" s="100"/>
      <c r="F17" s="100"/>
      <c r="G17" s="100"/>
      <c r="H17" s="100"/>
      <c r="I17" s="141">
        <v>1</v>
      </c>
      <c r="J17" s="105">
        <v>2</v>
      </c>
      <c r="K17" s="106"/>
      <c r="L17" s="107">
        <v>2</v>
      </c>
      <c r="M17" s="107"/>
      <c r="N17" s="108"/>
      <c r="O17" s="108"/>
      <c r="P17" s="107">
        <v>2</v>
      </c>
      <c r="Q17" s="107"/>
      <c r="R17" s="108">
        <v>2</v>
      </c>
      <c r="S17" s="109"/>
      <c r="T17" s="129"/>
      <c r="U17" s="129"/>
      <c r="AB17" s="146"/>
      <c r="AC17" s="146"/>
      <c r="AD17" s="147"/>
    </row>
    <row r="18" spans="1:30" ht="29.1" customHeight="1" x14ac:dyDescent="0.25">
      <c r="A18" s="98"/>
      <c r="B18" s="99"/>
      <c r="C18" s="99" t="s">
        <v>28</v>
      </c>
      <c r="D18" s="100">
        <v>2</v>
      </c>
      <c r="E18" s="100">
        <v>1</v>
      </c>
      <c r="F18" s="100"/>
      <c r="G18" s="100"/>
      <c r="H18" s="100"/>
      <c r="I18" s="141">
        <v>3</v>
      </c>
      <c r="J18" s="105">
        <v>2</v>
      </c>
      <c r="K18" s="106"/>
      <c r="L18" s="107">
        <v>2</v>
      </c>
      <c r="M18" s="107"/>
      <c r="N18" s="108"/>
      <c r="O18" s="108"/>
      <c r="P18" s="107">
        <v>2</v>
      </c>
      <c r="Q18" s="107"/>
      <c r="R18" s="108">
        <v>3</v>
      </c>
      <c r="S18" s="109"/>
      <c r="AB18" s="144"/>
      <c r="AC18" s="144"/>
      <c r="AD18" s="145"/>
    </row>
    <row r="19" spans="1:30" ht="29.1" customHeight="1" x14ac:dyDescent="0.25">
      <c r="A19" s="98"/>
      <c r="B19" s="99"/>
      <c r="C19" s="99" t="s">
        <v>28</v>
      </c>
      <c r="D19" s="100"/>
      <c r="E19" s="100"/>
      <c r="F19" s="100"/>
      <c r="G19" s="100"/>
      <c r="H19" s="100"/>
      <c r="I19" s="141">
        <v>1</v>
      </c>
      <c r="J19" s="105">
        <v>0</v>
      </c>
      <c r="K19" s="106"/>
      <c r="L19" s="107">
        <v>0</v>
      </c>
      <c r="M19" s="107"/>
      <c r="N19" s="108"/>
      <c r="O19" s="108"/>
      <c r="P19" s="107">
        <v>0</v>
      </c>
      <c r="Q19" s="107"/>
      <c r="R19" s="108">
        <v>0</v>
      </c>
      <c r="S19" s="109"/>
    </row>
    <row r="20" spans="1:30" ht="29.1" customHeight="1" x14ac:dyDescent="0.25">
      <c r="A20" s="98"/>
      <c r="B20" s="99"/>
      <c r="C20" s="99" t="s">
        <v>28</v>
      </c>
      <c r="D20" s="100"/>
      <c r="E20" s="100">
        <v>1</v>
      </c>
      <c r="F20" s="100"/>
      <c r="G20" s="100"/>
      <c r="H20" s="100"/>
      <c r="I20" s="141">
        <v>1</v>
      </c>
      <c r="J20" s="105">
        <v>1</v>
      </c>
      <c r="K20" s="106" t="s">
        <v>58</v>
      </c>
      <c r="L20" s="107">
        <v>1</v>
      </c>
      <c r="M20" s="107"/>
      <c r="N20" s="108"/>
      <c r="O20" s="108"/>
      <c r="P20" s="107">
        <v>0</v>
      </c>
      <c r="Q20" s="107" t="s">
        <v>59</v>
      </c>
      <c r="R20" s="108">
        <v>1</v>
      </c>
      <c r="S20" s="109"/>
      <c r="T20" s="127"/>
      <c r="U20" s="127"/>
    </row>
    <row r="21" spans="1:30" ht="29.1" customHeight="1" x14ac:dyDescent="0.25">
      <c r="A21" s="98"/>
      <c r="B21" s="99"/>
      <c r="C21" s="99" t="s">
        <v>28</v>
      </c>
      <c r="D21" s="100">
        <v>1</v>
      </c>
      <c r="E21" s="100"/>
      <c r="F21" s="100"/>
      <c r="G21" s="100">
        <v>1</v>
      </c>
      <c r="H21" s="100"/>
      <c r="I21" s="141">
        <v>3</v>
      </c>
      <c r="J21" s="105"/>
      <c r="K21" s="106"/>
      <c r="L21" s="107"/>
      <c r="M21" s="107"/>
      <c r="N21" s="108"/>
      <c r="O21" s="106"/>
      <c r="P21" s="107"/>
      <c r="Q21" s="107"/>
      <c r="R21" s="108"/>
      <c r="S21" s="109"/>
      <c r="T21" s="130"/>
      <c r="U21" s="130"/>
    </row>
    <row r="22" spans="1:30" ht="29.1" customHeight="1" x14ac:dyDescent="0.25">
      <c r="A22" s="98"/>
      <c r="B22" s="99"/>
      <c r="C22" s="99" t="s">
        <v>28</v>
      </c>
      <c r="D22" s="100"/>
      <c r="E22" s="100"/>
      <c r="F22" s="100"/>
      <c r="G22" s="100"/>
      <c r="H22" s="100"/>
      <c r="I22" s="141">
        <v>1</v>
      </c>
      <c r="J22" s="105"/>
      <c r="K22" s="106"/>
      <c r="L22" s="107"/>
      <c r="M22" s="107"/>
      <c r="N22" s="108"/>
      <c r="O22" s="106"/>
      <c r="P22" s="107"/>
      <c r="Q22" s="107"/>
      <c r="R22" s="108"/>
      <c r="S22" s="109"/>
      <c r="T22" s="130"/>
      <c r="U22" s="130"/>
    </row>
    <row r="23" spans="1:30" ht="29.1" customHeight="1" x14ac:dyDescent="0.25">
      <c r="A23" s="98"/>
      <c r="B23" s="99"/>
      <c r="C23" s="99" t="s">
        <v>28</v>
      </c>
      <c r="D23" s="100"/>
      <c r="E23" s="100"/>
      <c r="F23" s="100"/>
      <c r="G23" s="100"/>
      <c r="H23" s="100"/>
      <c r="I23" s="141">
        <v>2</v>
      </c>
      <c r="J23" s="105">
        <v>7</v>
      </c>
      <c r="K23" s="106" t="s">
        <v>63</v>
      </c>
      <c r="L23" s="107">
        <v>4</v>
      </c>
      <c r="M23" s="107"/>
      <c r="N23" s="108"/>
      <c r="O23" s="108"/>
      <c r="P23" s="107">
        <v>0</v>
      </c>
      <c r="Q23" s="107" t="s">
        <v>59</v>
      </c>
      <c r="R23" s="108">
        <v>1</v>
      </c>
      <c r="S23" s="109"/>
    </row>
    <row r="24" spans="1:30" ht="29.1" customHeight="1" x14ac:dyDescent="0.25">
      <c r="A24" s="98"/>
      <c r="B24" s="99"/>
      <c r="C24" s="99" t="s">
        <v>28</v>
      </c>
      <c r="D24" s="100">
        <v>2</v>
      </c>
      <c r="E24" s="100"/>
      <c r="F24" s="100"/>
      <c r="G24" s="100"/>
      <c r="H24" s="100"/>
      <c r="I24" s="141">
        <v>2</v>
      </c>
      <c r="J24" s="105">
        <v>2</v>
      </c>
      <c r="K24" s="106"/>
      <c r="L24" s="107">
        <v>2</v>
      </c>
      <c r="M24" s="107"/>
      <c r="N24" s="108"/>
      <c r="O24" s="108"/>
      <c r="P24" s="107">
        <v>2</v>
      </c>
      <c r="Q24" s="107"/>
      <c r="R24" s="108">
        <v>0</v>
      </c>
      <c r="S24" s="109" t="s">
        <v>65</v>
      </c>
    </row>
    <row r="25" spans="1:30" ht="29.1" customHeight="1" x14ac:dyDescent="0.25">
      <c r="A25" s="98"/>
      <c r="B25" s="99"/>
      <c r="C25" s="99" t="s">
        <v>28</v>
      </c>
      <c r="D25" s="100">
        <v>1</v>
      </c>
      <c r="E25" s="100"/>
      <c r="F25" s="100"/>
      <c r="G25" s="100">
        <v>1</v>
      </c>
      <c r="H25" s="100"/>
      <c r="I25" s="141">
        <v>3</v>
      </c>
      <c r="J25" s="105">
        <v>4</v>
      </c>
      <c r="K25" s="106"/>
      <c r="L25" s="107">
        <v>4</v>
      </c>
      <c r="M25" s="107"/>
      <c r="N25" s="108"/>
      <c r="O25" s="108"/>
      <c r="P25" s="107">
        <v>4</v>
      </c>
      <c r="Q25" s="107"/>
      <c r="R25" s="108">
        <v>1</v>
      </c>
      <c r="S25" s="109" t="s">
        <v>68</v>
      </c>
      <c r="T25" s="130"/>
      <c r="U25" s="130"/>
    </row>
    <row r="26" spans="1:30" ht="29.1" customHeight="1" x14ac:dyDescent="0.25">
      <c r="A26" s="98"/>
      <c r="B26" s="99"/>
      <c r="C26" s="99" t="s">
        <v>28</v>
      </c>
      <c r="D26" s="100">
        <v>1</v>
      </c>
      <c r="E26" s="100"/>
      <c r="F26" s="100"/>
      <c r="G26" s="100"/>
      <c r="H26" s="100"/>
      <c r="I26" s="141">
        <v>2</v>
      </c>
      <c r="J26" s="105">
        <v>1</v>
      </c>
      <c r="K26" s="106"/>
      <c r="L26" s="107">
        <v>1</v>
      </c>
      <c r="M26" s="107"/>
      <c r="N26" s="108"/>
      <c r="O26" s="108"/>
      <c r="P26" s="107">
        <v>1</v>
      </c>
      <c r="Q26" s="107"/>
      <c r="R26" s="108">
        <v>2</v>
      </c>
      <c r="S26" s="109"/>
    </row>
    <row r="27" spans="1:30" ht="29.1" customHeight="1" x14ac:dyDescent="0.25">
      <c r="A27" s="98"/>
      <c r="B27" s="99"/>
      <c r="C27" s="99" t="s">
        <v>28</v>
      </c>
      <c r="D27" s="100"/>
      <c r="E27" s="100">
        <v>1</v>
      </c>
      <c r="F27" s="100">
        <v>1</v>
      </c>
      <c r="G27" s="100"/>
      <c r="H27" s="100"/>
      <c r="I27" s="141">
        <v>2</v>
      </c>
      <c r="J27" s="105">
        <v>0</v>
      </c>
      <c r="K27" s="106"/>
      <c r="L27" s="107">
        <v>0</v>
      </c>
      <c r="M27" s="107"/>
      <c r="N27" s="108"/>
      <c r="O27" s="108"/>
      <c r="P27" s="107">
        <v>0</v>
      </c>
      <c r="Q27" s="107"/>
      <c r="R27" s="108">
        <v>0</v>
      </c>
      <c r="S27" s="109"/>
    </row>
    <row r="28" spans="1:30" ht="29.1" customHeight="1" x14ac:dyDescent="0.25">
      <c r="A28" s="98"/>
      <c r="B28" s="99"/>
      <c r="C28" s="99" t="s">
        <v>28</v>
      </c>
      <c r="D28" s="100"/>
      <c r="E28" s="100"/>
      <c r="F28" s="100">
        <v>1</v>
      </c>
      <c r="G28" s="100"/>
      <c r="H28" s="100"/>
      <c r="I28" s="141">
        <v>2</v>
      </c>
      <c r="J28" s="105">
        <v>0</v>
      </c>
      <c r="K28" s="106"/>
      <c r="L28" s="107">
        <v>0</v>
      </c>
      <c r="M28" s="107"/>
      <c r="N28" s="108"/>
      <c r="O28" s="108"/>
      <c r="P28" s="107">
        <v>0</v>
      </c>
      <c r="Q28" s="107"/>
      <c r="R28" s="108">
        <v>0</v>
      </c>
      <c r="S28" s="109"/>
    </row>
    <row r="29" spans="1:30" ht="29.1" customHeight="1" x14ac:dyDescent="0.25">
      <c r="A29" s="98"/>
      <c r="B29" s="99"/>
      <c r="C29" s="99" t="s">
        <v>28</v>
      </c>
      <c r="D29" s="100">
        <v>1</v>
      </c>
      <c r="E29" s="100">
        <v>1</v>
      </c>
      <c r="F29" s="100"/>
      <c r="G29" s="100"/>
      <c r="H29" s="100"/>
      <c r="I29" s="141">
        <v>2</v>
      </c>
      <c r="J29" s="105">
        <v>4</v>
      </c>
      <c r="K29" s="106" t="s">
        <v>73</v>
      </c>
      <c r="L29" s="107">
        <v>0</v>
      </c>
      <c r="M29" s="107"/>
      <c r="N29" s="108"/>
      <c r="O29" s="108"/>
      <c r="P29" s="107">
        <v>0</v>
      </c>
      <c r="Q29" s="107" t="s">
        <v>74</v>
      </c>
      <c r="R29" s="108">
        <v>0</v>
      </c>
      <c r="S29" s="109"/>
    </row>
    <row r="30" spans="1:30" ht="29.1" customHeight="1" x14ac:dyDescent="0.25">
      <c r="A30" s="98"/>
      <c r="B30" s="99"/>
      <c r="C30" s="99" t="s">
        <v>33</v>
      </c>
      <c r="D30" s="100">
        <v>3</v>
      </c>
      <c r="E30" s="100">
        <v>2</v>
      </c>
      <c r="F30" s="100">
        <v>2</v>
      </c>
      <c r="G30" s="100"/>
      <c r="H30" s="100"/>
      <c r="I30" s="141">
        <v>9</v>
      </c>
      <c r="J30" s="105">
        <v>0</v>
      </c>
      <c r="K30" s="106" t="s">
        <v>76</v>
      </c>
      <c r="L30" s="107">
        <v>3</v>
      </c>
      <c r="M30" s="114" t="s">
        <v>77</v>
      </c>
      <c r="N30" s="108">
        <v>4</v>
      </c>
      <c r="O30" s="108" t="s">
        <v>78</v>
      </c>
      <c r="P30" s="107">
        <v>4</v>
      </c>
      <c r="Q30" s="107"/>
      <c r="R30" s="108">
        <v>7</v>
      </c>
      <c r="S30" s="109"/>
    </row>
    <row r="31" spans="1:30" ht="29.1" customHeight="1" x14ac:dyDescent="0.25">
      <c r="A31" s="98"/>
      <c r="B31" s="99"/>
      <c r="C31" s="99" t="s">
        <v>33</v>
      </c>
      <c r="D31" s="100">
        <v>2</v>
      </c>
      <c r="E31" s="100">
        <v>2</v>
      </c>
      <c r="F31" s="100"/>
      <c r="G31" s="100">
        <v>2</v>
      </c>
      <c r="H31" s="100">
        <v>1</v>
      </c>
      <c r="I31" s="141">
        <v>9</v>
      </c>
      <c r="J31" s="105">
        <v>7</v>
      </c>
      <c r="K31" s="106"/>
      <c r="L31" s="107">
        <v>7</v>
      </c>
      <c r="M31" s="107"/>
      <c r="N31" s="108">
        <v>7</v>
      </c>
      <c r="O31" s="108"/>
      <c r="P31" s="107">
        <v>7</v>
      </c>
      <c r="Q31" s="107"/>
      <c r="R31" s="108">
        <v>6</v>
      </c>
      <c r="S31" s="109" t="s">
        <v>79</v>
      </c>
    </row>
    <row r="32" spans="1:30" ht="29.1" customHeight="1" x14ac:dyDescent="0.25">
      <c r="A32" s="98"/>
      <c r="B32" s="99"/>
      <c r="C32" s="99" t="s">
        <v>33</v>
      </c>
      <c r="D32" s="100">
        <v>1</v>
      </c>
      <c r="E32" s="100">
        <v>2</v>
      </c>
      <c r="F32" s="100">
        <v>1</v>
      </c>
      <c r="G32" s="100">
        <v>1</v>
      </c>
      <c r="H32" s="100">
        <v>1</v>
      </c>
      <c r="I32" s="141">
        <v>8</v>
      </c>
      <c r="J32" s="105">
        <v>6</v>
      </c>
      <c r="K32" s="106"/>
      <c r="L32" s="107">
        <v>6</v>
      </c>
      <c r="M32" s="107"/>
      <c r="N32" s="108">
        <v>6</v>
      </c>
      <c r="O32" s="108"/>
      <c r="P32" s="107">
        <v>6</v>
      </c>
      <c r="Q32" s="107"/>
      <c r="R32" s="108">
        <v>1</v>
      </c>
      <c r="S32" s="109" t="s">
        <v>80</v>
      </c>
    </row>
    <row r="33" spans="1:25" ht="29.1" customHeight="1" x14ac:dyDescent="0.25">
      <c r="A33" s="98"/>
      <c r="B33" s="99"/>
      <c r="C33" s="99" t="s">
        <v>33</v>
      </c>
      <c r="D33" s="100">
        <v>1</v>
      </c>
      <c r="E33" s="100">
        <v>1</v>
      </c>
      <c r="F33" s="100">
        <v>2</v>
      </c>
      <c r="G33" s="100">
        <v>2</v>
      </c>
      <c r="H33" s="100">
        <v>1</v>
      </c>
      <c r="I33" s="141">
        <v>9</v>
      </c>
      <c r="J33" s="105">
        <v>0</v>
      </c>
      <c r="K33" s="106" t="s">
        <v>39</v>
      </c>
      <c r="L33" s="107">
        <v>6</v>
      </c>
      <c r="M33" s="107" t="s">
        <v>81</v>
      </c>
      <c r="N33" s="108"/>
      <c r="O33" s="108"/>
      <c r="P33" s="107">
        <v>0</v>
      </c>
      <c r="Q33" s="107" t="s">
        <v>82</v>
      </c>
      <c r="R33" s="108">
        <v>0</v>
      </c>
      <c r="S33" s="109" t="s">
        <v>83</v>
      </c>
    </row>
    <row r="34" spans="1:25" ht="29.1" customHeight="1" x14ac:dyDescent="0.25">
      <c r="A34" s="98"/>
      <c r="B34" s="99"/>
      <c r="C34" s="99" t="s">
        <v>33</v>
      </c>
      <c r="D34" s="100">
        <v>1</v>
      </c>
      <c r="E34" s="100">
        <v>1</v>
      </c>
      <c r="F34" s="100">
        <v>1</v>
      </c>
      <c r="G34" s="100">
        <v>1</v>
      </c>
      <c r="H34" s="100">
        <v>1</v>
      </c>
      <c r="I34" s="141">
        <v>8</v>
      </c>
      <c r="J34" s="105">
        <v>0</v>
      </c>
      <c r="K34" s="106"/>
      <c r="L34" s="107">
        <v>0</v>
      </c>
      <c r="M34" s="107"/>
      <c r="N34" s="108"/>
      <c r="O34" s="108"/>
      <c r="P34" s="107">
        <v>0</v>
      </c>
      <c r="Q34" s="107"/>
      <c r="R34" s="108">
        <v>0</v>
      </c>
      <c r="S34" s="109"/>
    </row>
    <row r="35" spans="1:25" ht="29.1" customHeight="1" x14ac:dyDescent="0.25">
      <c r="A35" s="98"/>
      <c r="B35" s="99"/>
      <c r="C35" s="99" t="s">
        <v>33</v>
      </c>
      <c r="D35" s="100">
        <v>2</v>
      </c>
      <c r="E35" s="100">
        <v>1</v>
      </c>
      <c r="F35" s="100"/>
      <c r="G35" s="100">
        <v>3</v>
      </c>
      <c r="H35" s="100">
        <v>1</v>
      </c>
      <c r="I35" s="141">
        <v>9</v>
      </c>
      <c r="J35" s="105">
        <v>3</v>
      </c>
      <c r="K35" s="106"/>
      <c r="L35" s="107">
        <v>2</v>
      </c>
      <c r="M35" s="107" t="s">
        <v>84</v>
      </c>
      <c r="N35" s="108"/>
      <c r="O35" s="108"/>
      <c r="P35" s="107">
        <v>3</v>
      </c>
      <c r="Q35" s="107"/>
      <c r="R35" s="108">
        <v>3</v>
      </c>
      <c r="S35" s="109"/>
    </row>
    <row r="36" spans="1:25" ht="29.1" customHeight="1" x14ac:dyDescent="0.25">
      <c r="A36" s="98"/>
      <c r="B36" s="99"/>
      <c r="C36" s="99" t="s">
        <v>33</v>
      </c>
      <c r="D36" s="100">
        <v>2</v>
      </c>
      <c r="E36" s="100"/>
      <c r="F36" s="100"/>
      <c r="G36" s="100"/>
      <c r="H36" s="100"/>
      <c r="I36" s="141">
        <v>9</v>
      </c>
      <c r="J36" s="105">
        <v>3</v>
      </c>
      <c r="K36" s="106"/>
      <c r="L36" s="107">
        <v>3</v>
      </c>
      <c r="M36" s="107"/>
      <c r="N36" s="108"/>
      <c r="O36" s="108"/>
      <c r="P36" s="107">
        <v>3</v>
      </c>
      <c r="Q36" s="107"/>
      <c r="R36" s="108">
        <v>0</v>
      </c>
      <c r="S36" s="109"/>
    </row>
    <row r="37" spans="1:25" ht="29.1" customHeight="1" x14ac:dyDescent="0.25">
      <c r="A37" s="98"/>
      <c r="B37" s="99"/>
      <c r="C37" s="99" t="s">
        <v>33</v>
      </c>
      <c r="D37" s="100">
        <v>2</v>
      </c>
      <c r="E37" s="100">
        <v>2</v>
      </c>
      <c r="F37" s="100">
        <v>2</v>
      </c>
      <c r="G37" s="100">
        <v>1</v>
      </c>
      <c r="H37" s="100"/>
      <c r="I37" s="141">
        <v>4</v>
      </c>
      <c r="J37" s="105"/>
      <c r="K37" s="106"/>
      <c r="L37" s="107"/>
      <c r="M37" s="114"/>
      <c r="N37" s="108"/>
      <c r="O37" s="108"/>
      <c r="P37" s="107"/>
      <c r="Q37" s="107"/>
      <c r="R37" s="108">
        <v>1</v>
      </c>
      <c r="S37" s="109" t="s">
        <v>85</v>
      </c>
    </row>
    <row r="38" spans="1:25" ht="29.1" customHeight="1" x14ac:dyDescent="0.25">
      <c r="A38" s="98"/>
      <c r="B38" s="99"/>
      <c r="C38" s="99" t="s">
        <v>33</v>
      </c>
      <c r="D38" s="100">
        <v>2</v>
      </c>
      <c r="E38" s="100">
        <v>2</v>
      </c>
      <c r="F38" s="100">
        <v>2</v>
      </c>
      <c r="G38" s="100">
        <v>1</v>
      </c>
      <c r="H38" s="100"/>
      <c r="I38" s="141">
        <v>4</v>
      </c>
      <c r="J38" s="105">
        <v>4</v>
      </c>
      <c r="K38" s="106"/>
      <c r="L38" s="107">
        <v>4</v>
      </c>
      <c r="M38" s="107" t="s">
        <v>84</v>
      </c>
      <c r="N38" s="108">
        <v>4</v>
      </c>
      <c r="O38" s="108"/>
      <c r="P38" s="107">
        <v>4</v>
      </c>
      <c r="Q38" s="107"/>
      <c r="R38" s="108">
        <v>4</v>
      </c>
      <c r="S38" s="109"/>
    </row>
    <row r="39" spans="1:25" ht="29.1" customHeight="1" x14ac:dyDescent="0.25">
      <c r="A39" s="98"/>
      <c r="B39" s="99"/>
      <c r="C39" s="99" t="s">
        <v>33</v>
      </c>
      <c r="D39" s="100">
        <v>2</v>
      </c>
      <c r="E39" s="100">
        <v>2</v>
      </c>
      <c r="F39" s="100">
        <v>2</v>
      </c>
      <c r="G39" s="100">
        <v>1</v>
      </c>
      <c r="H39" s="100"/>
      <c r="I39" s="141">
        <v>4</v>
      </c>
      <c r="J39" s="105">
        <v>0</v>
      </c>
      <c r="K39" s="106"/>
      <c r="L39" s="107">
        <v>0</v>
      </c>
      <c r="M39" s="107"/>
      <c r="N39" s="108"/>
      <c r="O39" s="108"/>
      <c r="P39" s="107">
        <v>0</v>
      </c>
      <c r="Q39" s="107"/>
      <c r="R39" s="108">
        <v>4</v>
      </c>
      <c r="S39" s="109" t="s">
        <v>86</v>
      </c>
    </row>
    <row r="40" spans="1:25" ht="29.1" customHeight="1" x14ac:dyDescent="0.25">
      <c r="A40" s="98"/>
      <c r="B40" s="99"/>
      <c r="C40" s="99" t="s">
        <v>33</v>
      </c>
      <c r="D40" s="100">
        <v>3</v>
      </c>
      <c r="E40" s="100"/>
      <c r="F40" s="100">
        <v>1</v>
      </c>
      <c r="G40" s="100">
        <v>1</v>
      </c>
      <c r="H40" s="100">
        <v>2</v>
      </c>
      <c r="I40" s="141">
        <v>9</v>
      </c>
      <c r="J40" s="105">
        <v>5</v>
      </c>
      <c r="K40" s="106"/>
      <c r="L40" s="107">
        <v>5</v>
      </c>
      <c r="M40" s="107"/>
      <c r="N40" s="108"/>
      <c r="O40" s="108"/>
      <c r="P40" s="107">
        <v>4</v>
      </c>
      <c r="Q40" s="107"/>
      <c r="R40" s="108">
        <v>7</v>
      </c>
      <c r="S40" s="109"/>
    </row>
    <row r="41" spans="1:25" ht="29.1" customHeight="1" x14ac:dyDescent="0.25">
      <c r="A41" s="98"/>
      <c r="B41" s="99"/>
      <c r="C41" s="99" t="s">
        <v>33</v>
      </c>
      <c r="D41" s="100"/>
      <c r="E41" s="100">
        <v>2</v>
      </c>
      <c r="F41" s="100">
        <v>2</v>
      </c>
      <c r="G41" s="100"/>
      <c r="H41" s="100"/>
      <c r="I41" s="141">
        <v>3</v>
      </c>
      <c r="J41" s="105">
        <v>7</v>
      </c>
      <c r="K41" s="106"/>
      <c r="L41" s="107">
        <v>7</v>
      </c>
      <c r="M41" s="107"/>
      <c r="N41" s="108">
        <v>3</v>
      </c>
      <c r="O41" s="106" t="s">
        <v>88</v>
      </c>
      <c r="P41" s="107">
        <v>1</v>
      </c>
      <c r="Q41" s="107" t="s">
        <v>89</v>
      </c>
      <c r="R41" s="108">
        <v>1</v>
      </c>
      <c r="S41" s="109" t="s">
        <v>90</v>
      </c>
      <c r="X41" s="62">
        <v>151</v>
      </c>
      <c r="Y41" s="62">
        <f>X41*52</f>
        <v>7852</v>
      </c>
    </row>
    <row r="42" spans="1:25" ht="29.1" customHeight="1" x14ac:dyDescent="0.25">
      <c r="A42" s="98"/>
      <c r="B42" s="99"/>
      <c r="C42" s="99" t="s">
        <v>33</v>
      </c>
      <c r="D42" s="100"/>
      <c r="E42" s="100">
        <v>2</v>
      </c>
      <c r="F42" s="100">
        <v>2</v>
      </c>
      <c r="G42" s="100"/>
      <c r="H42" s="100"/>
      <c r="I42" s="141">
        <v>1</v>
      </c>
      <c r="J42" s="105">
        <v>4</v>
      </c>
      <c r="K42" s="106"/>
      <c r="L42" s="107">
        <v>4</v>
      </c>
      <c r="M42" s="107"/>
      <c r="N42" s="108"/>
      <c r="O42" s="108"/>
      <c r="P42" s="107">
        <v>4</v>
      </c>
      <c r="Q42" s="107"/>
      <c r="R42" s="108">
        <v>2</v>
      </c>
      <c r="S42" s="122" t="s">
        <v>91</v>
      </c>
      <c r="T42" s="130"/>
      <c r="U42" s="130"/>
    </row>
    <row r="43" spans="1:25" s="139" customFormat="1" ht="24.75" customHeight="1" x14ac:dyDescent="0.25">
      <c r="A43" s="140" t="s">
        <v>0</v>
      </c>
      <c r="B43" s="140"/>
      <c r="C43" s="140"/>
      <c r="D43" s="134">
        <f t="shared" ref="D43:I43" si="0">SUM(D2:D42)</f>
        <v>36</v>
      </c>
      <c r="E43" s="134">
        <f t="shared" si="0"/>
        <v>29</v>
      </c>
      <c r="F43" s="134">
        <f t="shared" si="0"/>
        <v>26</v>
      </c>
      <c r="G43" s="134">
        <f t="shared" si="0"/>
        <v>23</v>
      </c>
      <c r="H43" s="134">
        <f t="shared" si="0"/>
        <v>12</v>
      </c>
      <c r="I43" s="141">
        <f t="shared" si="0"/>
        <v>148</v>
      </c>
    </row>
    <row r="44" spans="1:25" x14ac:dyDescent="0.25">
      <c r="J44" s="123"/>
      <c r="K44" s="123"/>
      <c r="M44" s="123"/>
      <c r="O44" s="123"/>
      <c r="Q44" s="123"/>
      <c r="S44" s="124"/>
    </row>
    <row r="45" spans="1:25" x14ac:dyDescent="0.25">
      <c r="J45" s="123"/>
      <c r="K45" s="123"/>
      <c r="M45" s="123"/>
      <c r="O45" s="123"/>
      <c r="Q45" s="123"/>
      <c r="S45" s="124"/>
    </row>
  </sheetData>
  <autoFilter ref="A1:S43"/>
  <mergeCells count="1">
    <mergeCell ref="X4:Z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I12"/>
  <sheetViews>
    <sheetView workbookViewId="0">
      <selection activeCell="F15" sqref="F15"/>
    </sheetView>
  </sheetViews>
  <sheetFormatPr defaultRowHeight="15" x14ac:dyDescent="0.25"/>
  <sheetData>
    <row r="6" spans="7:9" x14ac:dyDescent="0.35">
      <c r="H6" t="s">
        <v>125</v>
      </c>
    </row>
    <row r="8" spans="7:9" x14ac:dyDescent="0.35">
      <c r="G8" t="s">
        <v>122</v>
      </c>
      <c r="H8">
        <v>28</v>
      </c>
      <c r="I8" s="16">
        <f>H8/$H$12</f>
        <v>0.11666666666666667</v>
      </c>
    </row>
    <row r="9" spans="7:9" x14ac:dyDescent="0.35">
      <c r="G9" t="s">
        <v>123</v>
      </c>
      <c r="H9">
        <v>90</v>
      </c>
      <c r="I9" s="16">
        <f t="shared" ref="I9:I11" si="0">H9/$H$12</f>
        <v>0.375</v>
      </c>
    </row>
    <row r="10" spans="7:9" x14ac:dyDescent="0.35">
      <c r="G10" t="s">
        <v>124</v>
      </c>
      <c r="H10">
        <v>88</v>
      </c>
      <c r="I10" s="16">
        <f t="shared" si="0"/>
        <v>0.36666666666666664</v>
      </c>
    </row>
    <row r="11" spans="7:9" x14ac:dyDescent="0.35">
      <c r="G11" t="s">
        <v>1</v>
      </c>
      <c r="H11">
        <v>34</v>
      </c>
      <c r="I11" s="16">
        <f t="shared" si="0"/>
        <v>0.14166666666666666</v>
      </c>
    </row>
    <row r="12" spans="7:9" x14ac:dyDescent="0.35">
      <c r="H12">
        <f>SUM(H8:H11)</f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RowHeight="15" x14ac:dyDescent="0.25"/>
  <cols>
    <col min="1" max="1" width="50" customWidth="1"/>
  </cols>
  <sheetData>
    <row r="1" spans="1:1" x14ac:dyDescent="0.35">
      <c r="A1" t="s">
        <v>127</v>
      </c>
    </row>
    <row r="3" spans="1:1" x14ac:dyDescent="0.35">
      <c r="A3" t="s">
        <v>128</v>
      </c>
    </row>
    <row r="5" spans="1:1" x14ac:dyDescent="0.35">
      <c r="A5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C25"/>
    </sheetView>
  </sheetViews>
  <sheetFormatPr defaultRowHeight="15" x14ac:dyDescent="0.25"/>
  <cols>
    <col min="1" max="1" width="22.28515625" bestFit="1" customWidth="1"/>
    <col min="2" max="2" width="22.28515625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16.8% model (3)</vt:lpstr>
      <vt:lpstr>16.8% model (2)</vt:lpstr>
      <vt:lpstr>16.8% model</vt:lpstr>
      <vt:lpstr>Ax for whole team</vt:lpstr>
      <vt:lpstr>Sheet3</vt:lpstr>
      <vt:lpstr>Sheet1</vt:lpstr>
      <vt:lpstr>Sheet2</vt:lpstr>
      <vt:lpstr>Sheet4</vt:lpstr>
    </vt:vector>
  </TitlesOfParts>
  <Company>Oxleas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Stewart;Chudasama, Vijay</dc:creator>
  <cp:lastModifiedBy>Michael Oates</cp:lastModifiedBy>
  <dcterms:created xsi:type="dcterms:W3CDTF">2016-12-13T11:33:43Z</dcterms:created>
  <dcterms:modified xsi:type="dcterms:W3CDTF">2017-11-27T09:46:41Z</dcterms:modified>
</cp:coreProperties>
</file>